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Guus\Documents\SPKU\begroting 2019\"/>
    </mc:Choice>
  </mc:AlternateContent>
  <xr:revisionPtr revIDLastSave="0" documentId="13_ncr:1_{2EE6A174-E428-429B-BA13-00805CEE62BB}" xr6:coauthVersionLast="40" xr6:coauthVersionMax="40" xr10:uidLastSave="{00000000-0000-0000-0000-000000000000}"/>
  <bookViews>
    <workbookView xWindow="0" yWindow="0" windowWidth="28800" windowHeight="12225" tabRatio="853" xr2:uid="{00000000-000D-0000-FFFF-FFFF00000000}"/>
  </bookViews>
  <sheets>
    <sheet name="begroting 2019" sheetId="5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4" i="50" l="1"/>
  <c r="Q56" i="50"/>
  <c r="P56" i="50"/>
  <c r="O56" i="50"/>
  <c r="N56" i="50"/>
  <c r="M56" i="50"/>
  <c r="L56" i="50"/>
  <c r="S54" i="50"/>
  <c r="S53" i="50"/>
  <c r="S52" i="50"/>
  <c r="S51" i="50"/>
  <c r="S50" i="50"/>
  <c r="S49" i="50"/>
  <c r="S48" i="50"/>
  <c r="S45" i="50"/>
  <c r="S44" i="50"/>
  <c r="S43" i="50"/>
  <c r="S42" i="50"/>
  <c r="R56" i="50"/>
  <c r="K56" i="50"/>
  <c r="S56" i="50" l="1"/>
  <c r="J86" i="50"/>
  <c r="J87" i="50"/>
  <c r="J88" i="50"/>
  <c r="J6" i="50"/>
  <c r="J7" i="50"/>
  <c r="J8" i="50"/>
  <c r="J10" i="50"/>
  <c r="J97" i="50"/>
  <c r="J96" i="50"/>
  <c r="J89" i="50"/>
  <c r="J84" i="50"/>
  <c r="V84" i="50" s="1"/>
  <c r="J82" i="50"/>
  <c r="J81" i="50"/>
  <c r="J80" i="50"/>
  <c r="J77" i="50"/>
  <c r="J73" i="50"/>
  <c r="J70" i="50"/>
  <c r="J69" i="50"/>
  <c r="J68" i="50"/>
  <c r="J67" i="50"/>
  <c r="J66" i="50"/>
  <c r="J63" i="50"/>
  <c r="J62" i="50"/>
  <c r="J61" i="50"/>
  <c r="J60" i="50"/>
  <c r="J59" i="50" l="1"/>
  <c r="J26" i="50" l="1"/>
  <c r="J17" i="50"/>
  <c r="J16" i="50"/>
  <c r="J15" i="50"/>
  <c r="J14" i="50"/>
  <c r="J13" i="50"/>
  <c r="J12" i="50"/>
  <c r="J11" i="50"/>
  <c r="J55" i="50" l="1"/>
  <c r="V55" i="50" s="1"/>
  <c r="I56" i="50"/>
  <c r="J23" i="50" l="1"/>
  <c r="J22" i="50"/>
  <c r="J21" i="50"/>
  <c r="J33" i="50"/>
  <c r="J37" i="50"/>
  <c r="J36" i="50"/>
  <c r="J35" i="50"/>
  <c r="J34" i="50"/>
  <c r="J32" i="50"/>
  <c r="S32" i="50"/>
  <c r="S33" i="50"/>
  <c r="J54" i="50" l="1"/>
  <c r="J53" i="50"/>
  <c r="J52" i="50"/>
  <c r="J51" i="50"/>
  <c r="J50" i="50"/>
  <c r="J49" i="50"/>
  <c r="J48" i="50"/>
  <c r="J45" i="50"/>
  <c r="J44" i="50"/>
  <c r="J43" i="50"/>
  <c r="J42" i="50"/>
  <c r="D56" i="50"/>
  <c r="H56" i="50"/>
  <c r="G56" i="50"/>
  <c r="E56" i="50"/>
  <c r="F56" i="50"/>
  <c r="R98" i="50"/>
  <c r="Q98" i="50"/>
  <c r="P98" i="50"/>
  <c r="O98" i="50"/>
  <c r="N98" i="50"/>
  <c r="M98" i="50"/>
  <c r="L98" i="50"/>
  <c r="K98" i="50"/>
  <c r="J98" i="50"/>
  <c r="I98" i="50"/>
  <c r="H98" i="50"/>
  <c r="G98" i="50"/>
  <c r="E98" i="50"/>
  <c r="F98" i="50"/>
  <c r="D98" i="50"/>
  <c r="S97" i="50"/>
  <c r="V97" i="50" s="1"/>
  <c r="V96" i="50"/>
  <c r="U96" i="50"/>
  <c r="S95" i="50"/>
  <c r="V95" i="50" s="1"/>
  <c r="J92" i="50"/>
  <c r="S91" i="50"/>
  <c r="V91" i="50" s="1"/>
  <c r="S89" i="50"/>
  <c r="V89" i="50" s="1"/>
  <c r="S88" i="50"/>
  <c r="U88" i="50" s="1"/>
  <c r="S87" i="50"/>
  <c r="V87" i="50" s="1"/>
  <c r="S86" i="50"/>
  <c r="V86" i="50" s="1"/>
  <c r="U84" i="50"/>
  <c r="U83" i="50"/>
  <c r="S82" i="50"/>
  <c r="V82" i="50" s="1"/>
  <c r="S81" i="50"/>
  <c r="V81" i="50" s="1"/>
  <c r="S80" i="50"/>
  <c r="U80" i="50" s="1"/>
  <c r="S77" i="50"/>
  <c r="U77" i="50" s="1"/>
  <c r="S76" i="50"/>
  <c r="V76" i="50" s="1"/>
  <c r="S75" i="50"/>
  <c r="U75" i="50" s="1"/>
  <c r="S74" i="50"/>
  <c r="V74" i="50" s="1"/>
  <c r="S73" i="50"/>
  <c r="S70" i="50"/>
  <c r="V70" i="50" s="1"/>
  <c r="S69" i="50"/>
  <c r="V69" i="50" s="1"/>
  <c r="S68" i="50"/>
  <c r="V68" i="50" s="1"/>
  <c r="S67" i="50"/>
  <c r="U67" i="50" s="1"/>
  <c r="S66" i="50"/>
  <c r="U66" i="50" s="1"/>
  <c r="S63" i="50"/>
  <c r="U63" i="50" s="1"/>
  <c r="S62" i="50"/>
  <c r="V62" i="50" s="1"/>
  <c r="S61" i="50"/>
  <c r="U61" i="50" s="1"/>
  <c r="S60" i="50"/>
  <c r="V60" i="50" s="1"/>
  <c r="S59" i="50"/>
  <c r="V59" i="50" s="1"/>
  <c r="S47" i="50"/>
  <c r="S41" i="50"/>
  <c r="U41" i="50" s="1"/>
  <c r="R39" i="50"/>
  <c r="Q39" i="50"/>
  <c r="P39" i="50"/>
  <c r="O39" i="50"/>
  <c r="N39" i="50"/>
  <c r="M39" i="50"/>
  <c r="L39" i="50"/>
  <c r="K39" i="50"/>
  <c r="J39" i="50"/>
  <c r="I39" i="50"/>
  <c r="I93" i="50" s="1"/>
  <c r="H39" i="50"/>
  <c r="G39" i="50"/>
  <c r="E39" i="50"/>
  <c r="F39" i="50"/>
  <c r="D39" i="50"/>
  <c r="S38" i="50"/>
  <c r="S37" i="50"/>
  <c r="V37" i="50" s="1"/>
  <c r="S36" i="50"/>
  <c r="V36" i="50" s="1"/>
  <c r="S35" i="50"/>
  <c r="U35" i="50" s="1"/>
  <c r="S34" i="50"/>
  <c r="V34" i="50" s="1"/>
  <c r="V33" i="50"/>
  <c r="V32" i="50"/>
  <c r="V31" i="50"/>
  <c r="S28" i="50"/>
  <c r="J28" i="50"/>
  <c r="S27" i="50"/>
  <c r="V27" i="50" s="1"/>
  <c r="S26" i="50"/>
  <c r="V26" i="50" s="1"/>
  <c r="S23" i="50"/>
  <c r="V23" i="50" s="1"/>
  <c r="S22" i="50"/>
  <c r="V22" i="50" s="1"/>
  <c r="S21" i="50"/>
  <c r="U21" i="50" s="1"/>
  <c r="S20" i="50"/>
  <c r="V20" i="50" s="1"/>
  <c r="R18" i="50"/>
  <c r="R29" i="50" s="1"/>
  <c r="Q18" i="50"/>
  <c r="Q29" i="50" s="1"/>
  <c r="P18" i="50"/>
  <c r="P29" i="50" s="1"/>
  <c r="O18" i="50"/>
  <c r="O29" i="50" s="1"/>
  <c r="N18" i="50"/>
  <c r="N29" i="50" s="1"/>
  <c r="M18" i="50"/>
  <c r="M29" i="50" s="1"/>
  <c r="L18" i="50"/>
  <c r="L29" i="50" s="1"/>
  <c r="K18" i="50"/>
  <c r="K29" i="50" s="1"/>
  <c r="I18" i="50"/>
  <c r="I29" i="50" s="1"/>
  <c r="H18" i="50"/>
  <c r="H29" i="50" s="1"/>
  <c r="G18" i="50"/>
  <c r="G29" i="50" s="1"/>
  <c r="E18" i="50"/>
  <c r="E29" i="50" s="1"/>
  <c r="F18" i="50"/>
  <c r="F29" i="50" s="1"/>
  <c r="D18" i="50"/>
  <c r="D29" i="50" s="1"/>
  <c r="S17" i="50"/>
  <c r="V17" i="50" s="1"/>
  <c r="S16" i="50"/>
  <c r="V16" i="50" s="1"/>
  <c r="S15" i="50"/>
  <c r="V15" i="50" s="1"/>
  <c r="S14" i="50"/>
  <c r="U14" i="50" s="1"/>
  <c r="S13" i="50"/>
  <c r="V13" i="50" s="1"/>
  <c r="S12" i="50"/>
  <c r="U12" i="50" s="1"/>
  <c r="S11" i="50"/>
  <c r="U11" i="50" s="1"/>
  <c r="S10" i="50"/>
  <c r="V10" i="50" s="1"/>
  <c r="U9" i="50"/>
  <c r="S9" i="50"/>
  <c r="V9" i="50" s="1"/>
  <c r="U8" i="50"/>
  <c r="S8" i="50"/>
  <c r="V8" i="50" s="1"/>
  <c r="S7" i="50"/>
  <c r="V7" i="50" s="1"/>
  <c r="S6" i="50"/>
  <c r="U6" i="50"/>
  <c r="V48" i="50" l="1"/>
  <c r="H93" i="50"/>
  <c r="H100" i="50" s="1"/>
  <c r="U53" i="50"/>
  <c r="U45" i="50"/>
  <c r="U50" i="50"/>
  <c r="U54" i="50"/>
  <c r="J56" i="50"/>
  <c r="J93" i="50" s="1"/>
  <c r="V28" i="50"/>
  <c r="P93" i="50"/>
  <c r="P100" i="50" s="1"/>
  <c r="P102" i="50" s="1"/>
  <c r="P103" i="50" s="1"/>
  <c r="V42" i="50"/>
  <c r="V52" i="50"/>
  <c r="U70" i="50"/>
  <c r="U38" i="50"/>
  <c r="V38" i="50"/>
  <c r="K93" i="50"/>
  <c r="K100" i="50" s="1"/>
  <c r="V54" i="50"/>
  <c r="M93" i="50"/>
  <c r="M100" i="50" s="1"/>
  <c r="M102" i="50" s="1"/>
  <c r="M103" i="50" s="1"/>
  <c r="U7" i="50"/>
  <c r="V11" i="50"/>
  <c r="V21" i="50"/>
  <c r="U28" i="50"/>
  <c r="N93" i="50"/>
  <c r="N100" i="50" s="1"/>
  <c r="N102" i="50" s="1"/>
  <c r="N103" i="50" s="1"/>
  <c r="V44" i="50"/>
  <c r="U47" i="50"/>
  <c r="U59" i="50"/>
  <c r="U60" i="50"/>
  <c r="V66" i="50"/>
  <c r="V92" i="50"/>
  <c r="V53" i="50"/>
  <c r="V43" i="50"/>
  <c r="V63" i="50"/>
  <c r="V77" i="50"/>
  <c r="U48" i="50"/>
  <c r="V49" i="50"/>
  <c r="V51" i="50"/>
  <c r="U87" i="50"/>
  <c r="Q93" i="50"/>
  <c r="Q100" i="50" s="1"/>
  <c r="Q102" i="50" s="1"/>
  <c r="Q103" i="50" s="1"/>
  <c r="R93" i="50"/>
  <c r="R100" i="50" s="1"/>
  <c r="R102" i="50" s="1"/>
  <c r="R103" i="50" s="1"/>
  <c r="G93" i="50"/>
  <c r="G102" i="50" s="1"/>
  <c r="G103" i="50" s="1"/>
  <c r="F93" i="50"/>
  <c r="F100" i="50" s="1"/>
  <c r="V14" i="50"/>
  <c r="U17" i="50"/>
  <c r="J18" i="50"/>
  <c r="J29" i="50" s="1"/>
  <c r="V45" i="50"/>
  <c r="V6" i="50"/>
  <c r="V12" i="50"/>
  <c r="U13" i="50"/>
  <c r="U34" i="50"/>
  <c r="L93" i="50"/>
  <c r="L100" i="50" s="1"/>
  <c r="L102" i="50" s="1"/>
  <c r="L103" i="50" s="1"/>
  <c r="U44" i="50"/>
  <c r="V47" i="50"/>
  <c r="V35" i="50"/>
  <c r="S39" i="50"/>
  <c r="U39" i="50" s="1"/>
  <c r="V75" i="50"/>
  <c r="V80" i="50"/>
  <c r="S98" i="50"/>
  <c r="V98" i="50" s="1"/>
  <c r="D93" i="50"/>
  <c r="D100" i="50" s="1"/>
  <c r="V50" i="50"/>
  <c r="V61" i="50"/>
  <c r="V67" i="50"/>
  <c r="V88" i="50"/>
  <c r="U92" i="50"/>
  <c r="E93" i="50"/>
  <c r="E100" i="50" s="1"/>
  <c r="U73" i="50"/>
  <c r="V73" i="50"/>
  <c r="I100" i="50"/>
  <c r="U16" i="50"/>
  <c r="S18" i="50"/>
  <c r="S29" i="50" s="1"/>
  <c r="U23" i="50"/>
  <c r="U33" i="50"/>
  <c r="U37" i="50"/>
  <c r="U43" i="50"/>
  <c r="U46" i="50"/>
  <c r="U52" i="50"/>
  <c r="U69" i="50"/>
  <c r="U82" i="50"/>
  <c r="U86" i="50"/>
  <c r="U91" i="50"/>
  <c r="U97" i="50"/>
  <c r="U22" i="50"/>
  <c r="U26" i="50"/>
  <c r="U32" i="50"/>
  <c r="U36" i="50"/>
  <c r="U42" i="50"/>
  <c r="U49" i="50"/>
  <c r="U51" i="50"/>
  <c r="U55" i="50"/>
  <c r="U62" i="50"/>
  <c r="U68" i="50"/>
  <c r="U81" i="50"/>
  <c r="U85" i="50"/>
  <c r="U89" i="50"/>
  <c r="O93" i="50"/>
  <c r="O100" i="50" s="1"/>
  <c r="O102" i="50" s="1"/>
  <c r="O103" i="50" s="1"/>
  <c r="U95" i="50"/>
  <c r="U10" i="50"/>
  <c r="U15" i="50"/>
  <c r="D102" i="50" l="1"/>
  <c r="D103" i="50" s="1"/>
  <c r="K102" i="50"/>
  <c r="K103" i="50" s="1"/>
  <c r="S93" i="50"/>
  <c r="U93" i="50" s="1"/>
  <c r="V39" i="50"/>
  <c r="V56" i="50"/>
  <c r="U56" i="50"/>
  <c r="G100" i="50"/>
  <c r="F102" i="50"/>
  <c r="U18" i="50"/>
  <c r="U98" i="50"/>
  <c r="E102" i="50"/>
  <c r="E103" i="50" s="1"/>
  <c r="H102" i="50"/>
  <c r="H103" i="50" s="1"/>
  <c r="I102" i="50"/>
  <c r="I103" i="50" s="1"/>
  <c r="J100" i="50"/>
  <c r="V18" i="50"/>
  <c r="J102" i="50" l="1"/>
  <c r="V93" i="50"/>
  <c r="S100" i="50"/>
  <c r="S102" i="50" s="1"/>
  <c r="S103" i="50" s="1"/>
  <c r="V102" i="50" l="1"/>
  <c r="U29" i="50"/>
  <c r="V29" i="50"/>
  <c r="V100" i="50"/>
  <c r="U102" i="50"/>
</calcChain>
</file>

<file path=xl/sharedStrings.xml><?xml version="1.0" encoding="utf-8"?>
<sst xmlns="http://schemas.openxmlformats.org/spreadsheetml/2006/main" count="152" uniqueCount="112">
  <si>
    <t>Salvator</t>
  </si>
  <si>
    <t>Martinus</t>
  </si>
  <si>
    <t>Jacobus</t>
  </si>
  <si>
    <t>Aloysius</t>
  </si>
  <si>
    <t>Paulus</t>
  </si>
  <si>
    <t>Antonius</t>
  </si>
  <si>
    <t>Gertrudis</t>
  </si>
  <si>
    <t>onderhoud</t>
  </si>
  <si>
    <t>energie kerk</t>
  </si>
  <si>
    <t>financiële lasten</t>
  </si>
  <si>
    <t>functievergoeding</t>
  </si>
  <si>
    <t>diensten door derden</t>
  </si>
  <si>
    <t>assistenties</t>
  </si>
  <si>
    <t>offerkaarsen</t>
  </si>
  <si>
    <t>overige kosten</t>
  </si>
  <si>
    <t>parochiebladen</t>
  </si>
  <si>
    <t>werkgroepen</t>
  </si>
  <si>
    <t>overig</t>
  </si>
  <si>
    <t>beheerskosten</t>
  </si>
  <si>
    <t>bestuurskosten</t>
  </si>
  <si>
    <t>representatiekosten</t>
  </si>
  <si>
    <t>accountantskosten</t>
  </si>
  <si>
    <t>overige beheerskosten</t>
  </si>
  <si>
    <t>incidentele lasten</t>
  </si>
  <si>
    <t>stipendia</t>
  </si>
  <si>
    <t>huwelijken</t>
  </si>
  <si>
    <t>uitvaarten</t>
  </si>
  <si>
    <t>ontvangen giften</t>
  </si>
  <si>
    <t>dividenden</t>
  </si>
  <si>
    <t>rente obligaties</t>
  </si>
  <si>
    <t>incidentele baten</t>
  </si>
  <si>
    <t>kosten pastoraat</t>
  </si>
  <si>
    <t>collecte derden</t>
  </si>
  <si>
    <t>Ludgerus</t>
  </si>
  <si>
    <t>opbrengsten extern</t>
  </si>
  <si>
    <t>collecte eigen kerk</t>
  </si>
  <si>
    <t>opbrengst misboekjes</t>
  </si>
  <si>
    <t>opbrengst kaarsen</t>
  </si>
  <si>
    <t>opbrengst bijzondere acties</t>
  </si>
  <si>
    <t>overige bijdragen</t>
  </si>
  <si>
    <t>ontvangst collecte derden</t>
  </si>
  <si>
    <t>overige personeelskosten</t>
  </si>
  <si>
    <t>vrijwilligersvergoedingen</t>
  </si>
  <si>
    <t>overige kosten onroerend goed</t>
  </si>
  <si>
    <t>altaar benodigdheden</t>
  </si>
  <si>
    <t>misboekjes</t>
  </si>
  <si>
    <t>koren etc.</t>
  </si>
  <si>
    <t>parochie-avonden</t>
  </si>
  <si>
    <t>kerkbijdrage</t>
  </si>
  <si>
    <t>pastorie-huishouding</t>
  </si>
  <si>
    <t>administratiekosten</t>
  </si>
  <si>
    <t>kopieerkosten</t>
  </si>
  <si>
    <t>porti- en telefoonkosten</t>
  </si>
  <si>
    <t>inning kerkbijdrage</t>
  </si>
  <si>
    <t>tijdschriften en abonnementen</t>
  </si>
  <si>
    <t>verplichte en vrijwillige bijdragen</t>
  </si>
  <si>
    <t>afdracht aan bisdom</t>
  </si>
  <si>
    <t>andere kerkelijke doelen</t>
  </si>
  <si>
    <t>overige kerkelijke diensten</t>
  </si>
  <si>
    <t>overige functionele inkomsten</t>
  </si>
  <si>
    <t>functionele inkomsten</t>
  </si>
  <si>
    <t>bruto salaris</t>
  </si>
  <si>
    <t>sociale lasten  WG</t>
  </si>
  <si>
    <t>pensioenpremie WG</t>
  </si>
  <si>
    <t>reis en verbijfskosten</t>
  </si>
  <si>
    <t>personele kosten PNID</t>
  </si>
  <si>
    <t>huur en erfpacht</t>
  </si>
  <si>
    <t>kosten effecten/obligaties</t>
  </si>
  <si>
    <t>Joseph</t>
  </si>
  <si>
    <t>afschrijving</t>
  </si>
  <si>
    <t>personele kosten PID</t>
  </si>
  <si>
    <t>23993C</t>
  </si>
  <si>
    <t>totaal</t>
  </si>
  <si>
    <t>JOB</t>
  </si>
  <si>
    <t>Nicolaas</t>
  </si>
  <si>
    <t>totaal vaste activa</t>
  </si>
  <si>
    <t>Raphaël</t>
  </si>
  <si>
    <t>dotatie voorziening</t>
  </si>
  <si>
    <t>totaal lasten</t>
  </si>
  <si>
    <t>zakelijke lasten verzekering</t>
  </si>
  <si>
    <t>cursus toerusting</t>
  </si>
  <si>
    <t>ontvangen ziektegelden</t>
  </si>
  <si>
    <t>totaal resultaat</t>
  </si>
  <si>
    <t>opbrengst onroerend goed (huur etc.)</t>
  </si>
  <si>
    <t>kosten  vaste activa</t>
  </si>
  <si>
    <t>totaal financiële lasten</t>
  </si>
  <si>
    <t>totaal opbrengsten</t>
  </si>
  <si>
    <t>Grand totaal lasten</t>
  </si>
  <si>
    <t>RK</t>
  </si>
  <si>
    <t>Utrecht</t>
  </si>
  <si>
    <t>totaal bijdragen parochianen</t>
  </si>
  <si>
    <t>totaal personeelskosten</t>
  </si>
  <si>
    <t xml:space="preserve"> </t>
  </si>
  <si>
    <t>SPKU</t>
  </si>
  <si>
    <t>bankkosten</t>
  </si>
  <si>
    <t>andere pastorale doelen</t>
  </si>
  <si>
    <t>wereldkerk/missie</t>
  </si>
  <si>
    <t>vergoedingen</t>
  </si>
  <si>
    <t>23992C</t>
  </si>
  <si>
    <t>WdH</t>
  </si>
  <si>
    <t>Dom</t>
  </si>
  <si>
    <t>verkoop Gertrudis</t>
  </si>
  <si>
    <t>verkocht</t>
  </si>
  <si>
    <t>verkoop</t>
  </si>
  <si>
    <t>nvt</t>
  </si>
  <si>
    <t>%</t>
  </si>
  <si>
    <t>15% minder musici</t>
  </si>
  <si>
    <t>toelage pastoor</t>
  </si>
  <si>
    <t>afdracht over verkoop Gertrudis</t>
  </si>
  <si>
    <t>Tussentijds Magazine verdeeld 1/3 : 1/3 : 1/3</t>
  </si>
  <si>
    <t>kosten eredienst</t>
  </si>
  <si>
    <t>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</si>
</sst>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0" xfId="0" applyNumberFormat="1"/>
    <xf numFmtId="3" fontId="3" fillId="0" borderId="0" xfId="0" applyNumberFormat="1" applyFont="1"/>
    <xf numFmtId="0" fontId="1" fillId="0" borderId="0" xfId="0" applyFont="1" applyFill="1" applyBorder="1" applyAlignment="1">
      <alignment horizontal="center"/>
    </xf>
    <xf numFmtId="3" fontId="3" fillId="0" borderId="2" xfId="0" applyNumberFormat="1" applyFont="1" applyBorder="1"/>
    <xf numFmtId="3" fontId="1" fillId="0" borderId="0" xfId="0" applyNumberFormat="1" applyFont="1"/>
    <xf numFmtId="3" fontId="0" fillId="0" borderId="2" xfId="0" applyNumberFormat="1" applyBorder="1"/>
    <xf numFmtId="0" fontId="0" fillId="0" borderId="0" xfId="0" applyBorder="1"/>
    <xf numFmtId="3" fontId="3" fillId="0" borderId="0" xfId="0" applyNumberFormat="1" applyFont="1" applyBorder="1"/>
    <xf numFmtId="3" fontId="0" fillId="0" borderId="0" xfId="0" applyNumberFormat="1" applyBorder="1"/>
    <xf numFmtId="3" fontId="0" fillId="0" borderId="0" xfId="0" applyNumberFormat="1" applyFill="1" applyBorder="1"/>
    <xf numFmtId="0" fontId="3" fillId="0" borderId="0" xfId="0" applyFont="1" applyBorder="1"/>
    <xf numFmtId="3" fontId="0" fillId="0" borderId="0" xfId="0" applyNumberFormat="1" applyFont="1" applyBorder="1"/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/>
    <xf numFmtId="3" fontId="4" fillId="0" borderId="0" xfId="0" applyNumberFormat="1" applyFont="1" applyBorder="1"/>
    <xf numFmtId="3" fontId="4" fillId="0" borderId="0" xfId="0" applyNumberFormat="1" applyFont="1"/>
    <xf numFmtId="3" fontId="5" fillId="0" borderId="12" xfId="0" applyNumberFormat="1" applyFont="1" applyBorder="1"/>
    <xf numFmtId="0" fontId="0" fillId="3" borderId="6" xfId="0" applyFill="1" applyBorder="1"/>
    <xf numFmtId="0" fontId="0" fillId="3" borderId="0" xfId="0" applyFill="1" applyBorder="1"/>
    <xf numFmtId="0" fontId="0" fillId="3" borderId="1" xfId="0" applyFill="1" applyBorder="1"/>
    <xf numFmtId="3" fontId="0" fillId="3" borderId="0" xfId="0" applyNumberFormat="1" applyFill="1" applyBorder="1"/>
    <xf numFmtId="3" fontId="3" fillId="3" borderId="0" xfId="0" applyNumberFormat="1" applyFont="1" applyFill="1" applyBorder="1"/>
    <xf numFmtId="3" fontId="0" fillId="3" borderId="2" xfId="0" applyNumberFormat="1" applyFill="1" applyBorder="1"/>
    <xf numFmtId="3" fontId="3" fillId="3" borderId="2" xfId="0" applyNumberFormat="1" applyFont="1" applyFill="1" applyBorder="1"/>
    <xf numFmtId="0" fontId="0" fillId="3" borderId="2" xfId="0" applyFill="1" applyBorder="1"/>
    <xf numFmtId="3" fontId="0" fillId="0" borderId="2" xfId="0" applyNumberFormat="1" applyFill="1" applyBorder="1"/>
    <xf numFmtId="3" fontId="0" fillId="3" borderId="6" xfId="0" applyNumberFormat="1" applyFill="1" applyBorder="1"/>
    <xf numFmtId="3" fontId="0" fillId="3" borderId="5" xfId="0" applyNumberFormat="1" applyFill="1" applyBorder="1"/>
    <xf numFmtId="3" fontId="0" fillId="3" borderId="4" xfId="0" applyNumberFormat="1" applyFill="1" applyBorder="1"/>
    <xf numFmtId="3" fontId="0" fillId="3" borderId="7" xfId="0" applyNumberFormat="1" applyFill="1" applyBorder="1"/>
    <xf numFmtId="3" fontId="0" fillId="3" borderId="1" xfId="0" applyNumberFormat="1" applyFill="1" applyBorder="1"/>
    <xf numFmtId="3" fontId="3" fillId="3" borderId="8" xfId="0" applyNumberFormat="1" applyFont="1" applyFill="1" applyBorder="1"/>
    <xf numFmtId="3" fontId="0" fillId="3" borderId="3" xfId="0" applyNumberFormat="1" applyFill="1" applyBorder="1"/>
    <xf numFmtId="3" fontId="0" fillId="3" borderId="8" xfId="0" applyNumberFormat="1" applyFill="1" applyBorder="1"/>
    <xf numFmtId="164" fontId="0" fillId="0" borderId="0" xfId="2" applyNumberFormat="1" applyFont="1"/>
    <xf numFmtId="0" fontId="3" fillId="0" borderId="0" xfId="0" applyFont="1"/>
    <xf numFmtId="3" fontId="4" fillId="0" borderId="2" xfId="0" applyNumberFormat="1" applyFont="1" applyBorder="1"/>
    <xf numFmtId="0" fontId="0" fillId="3" borderId="0" xfId="0" applyFill="1"/>
    <xf numFmtId="3" fontId="1" fillId="3" borderId="9" xfId="0" applyNumberFormat="1" applyFont="1" applyFill="1" applyBorder="1"/>
    <xf numFmtId="3" fontId="1" fillId="3" borderId="10" xfId="0" applyNumberFormat="1" applyFont="1" applyFill="1" applyBorder="1"/>
    <xf numFmtId="3" fontId="1" fillId="3" borderId="11" xfId="0" applyNumberFormat="1" applyFont="1" applyFill="1" applyBorder="1"/>
    <xf numFmtId="3" fontId="3" fillId="3" borderId="7" xfId="0" applyNumberFormat="1" applyFont="1" applyFill="1" applyBorder="1"/>
    <xf numFmtId="3" fontId="3" fillId="3" borderId="1" xfId="0" applyNumberFormat="1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3" fontId="3" fillId="3" borderId="3" xfId="0" applyNumberFormat="1" applyFont="1" applyFill="1" applyBorder="1"/>
    <xf numFmtId="3" fontId="5" fillId="3" borderId="9" xfId="0" applyNumberFormat="1" applyFont="1" applyFill="1" applyBorder="1"/>
    <xf numFmtId="3" fontId="5" fillId="3" borderId="10" xfId="0" applyNumberFormat="1" applyFont="1" applyFill="1" applyBorder="1"/>
    <xf numFmtId="3" fontId="5" fillId="3" borderId="11" xfId="0" applyNumberFormat="1" applyFont="1" applyFill="1" applyBorder="1"/>
    <xf numFmtId="3" fontId="4" fillId="3" borderId="0" xfId="0" applyNumberFormat="1" applyFont="1" applyFill="1" applyBorder="1"/>
    <xf numFmtId="0" fontId="4" fillId="3" borderId="0" xfId="0" applyFont="1" applyFill="1" applyBorder="1"/>
    <xf numFmtId="3" fontId="4" fillId="3" borderId="1" xfId="0" applyNumberFormat="1" applyFont="1" applyFill="1" applyBorder="1"/>
    <xf numFmtId="3" fontId="5" fillId="3" borderId="2" xfId="0" applyNumberFormat="1" applyFont="1" applyFill="1" applyBorder="1"/>
    <xf numFmtId="0" fontId="0" fillId="0" borderId="0" xfId="0"/>
    <xf numFmtId="0" fontId="1" fillId="4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0" fontId="0" fillId="5" borderId="0" xfId="0" applyFill="1" applyAlignment="1">
      <alignment horizontal="right"/>
    </xf>
    <xf numFmtId="0" fontId="0" fillId="5" borderId="0" xfId="0" applyFill="1" applyBorder="1" applyAlignment="1">
      <alignment horizontal="right"/>
    </xf>
    <xf numFmtId="0" fontId="1" fillId="5" borderId="0" xfId="0" applyFont="1" applyFill="1" applyAlignment="1">
      <alignment horizontal="right"/>
    </xf>
    <xf numFmtId="0" fontId="1" fillId="5" borderId="0" xfId="0" applyFont="1" applyFill="1" applyBorder="1" applyAlignment="1">
      <alignment horizontal="right"/>
    </xf>
    <xf numFmtId="0" fontId="3" fillId="3" borderId="0" xfId="0" applyFont="1" applyFill="1"/>
    <xf numFmtId="3" fontId="3" fillId="3" borderId="0" xfId="0" applyNumberFormat="1" applyFont="1" applyFill="1"/>
    <xf numFmtId="0" fontId="0" fillId="3" borderId="0" xfId="0" applyFont="1" applyFill="1"/>
    <xf numFmtId="3" fontId="3" fillId="3" borderId="9" xfId="0" applyNumberFormat="1" applyFont="1" applyFill="1" applyBorder="1"/>
    <xf numFmtId="0" fontId="5" fillId="0" borderId="10" xfId="0" applyFont="1" applyBorder="1"/>
    <xf numFmtId="3" fontId="7" fillId="0" borderId="0" xfId="0" applyNumberFormat="1" applyFont="1"/>
    <xf numFmtId="0" fontId="3" fillId="3" borderId="7" xfId="0" applyFont="1" applyFill="1" applyBorder="1"/>
    <xf numFmtId="0" fontId="5" fillId="3" borderId="9" xfId="0" applyFont="1" applyFill="1" applyBorder="1"/>
    <xf numFmtId="0" fontId="5" fillId="3" borderId="10" xfId="0" applyFont="1" applyFill="1" applyBorder="1"/>
    <xf numFmtId="3" fontId="0" fillId="3" borderId="1" xfId="0" applyNumberForma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3" fontId="3" fillId="3" borderId="10" xfId="0" applyNumberFormat="1" applyFont="1" applyFill="1" applyBorder="1"/>
    <xf numFmtId="3" fontId="3" fillId="3" borderId="11" xfId="0" applyNumberFormat="1" applyFont="1" applyFill="1" applyBorder="1"/>
    <xf numFmtId="3" fontId="3" fillId="3" borderId="13" xfId="0" applyNumberFormat="1" applyFont="1" applyFill="1" applyBorder="1"/>
    <xf numFmtId="3" fontId="1" fillId="3" borderId="0" xfId="0" applyNumberFormat="1" applyFont="1" applyFill="1" applyBorder="1"/>
    <xf numFmtId="3" fontId="0" fillId="3" borderId="3" xfId="0" applyNumberFormat="1" applyFill="1" applyBorder="1" applyAlignment="1">
      <alignment horizontal="right"/>
    </xf>
    <xf numFmtId="3" fontId="5" fillId="3" borderId="16" xfId="0" applyNumberFormat="1" applyFont="1" applyFill="1" applyBorder="1"/>
    <xf numFmtId="3" fontId="0" fillId="3" borderId="13" xfId="0" applyNumberFormat="1" applyFill="1" applyBorder="1"/>
    <xf numFmtId="3" fontId="4" fillId="3" borderId="13" xfId="0" applyNumberFormat="1" applyFont="1" applyFill="1" applyBorder="1"/>
    <xf numFmtId="3" fontId="0" fillId="3" borderId="14" xfId="0" applyNumberFormat="1" applyFill="1" applyBorder="1"/>
    <xf numFmtId="9" fontId="0" fillId="0" borderId="0" xfId="2" applyNumberFormat="1" applyFont="1"/>
    <xf numFmtId="9" fontId="3" fillId="0" borderId="0" xfId="2" applyNumberFormat="1" applyFont="1"/>
    <xf numFmtId="3" fontId="4" fillId="3" borderId="0" xfId="0" applyNumberFormat="1" applyFont="1" applyFill="1" applyBorder="1" applyAlignment="1">
      <alignment horizontal="left"/>
    </xf>
    <xf numFmtId="0" fontId="0" fillId="0" borderId="1" xfId="0" applyBorder="1"/>
    <xf numFmtId="0" fontId="0" fillId="4" borderId="0" xfId="0" applyFill="1" applyAlignment="1">
      <alignment horizontal="right"/>
    </xf>
    <xf numFmtId="0" fontId="0" fillId="4" borderId="0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3" borderId="6" xfId="0" applyNumberFormat="1" applyFill="1" applyBorder="1"/>
    <xf numFmtId="165" fontId="0" fillId="3" borderId="0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5" fontId="0" fillId="3" borderId="5" xfId="0" applyNumberFormat="1" applyFill="1" applyBorder="1"/>
    <xf numFmtId="165" fontId="0" fillId="3" borderId="4" xfId="0" applyNumberFormat="1" applyFill="1" applyBorder="1"/>
    <xf numFmtId="165" fontId="0" fillId="3" borderId="1" xfId="0" applyNumberFormat="1" applyFill="1" applyBorder="1"/>
    <xf numFmtId="165" fontId="0" fillId="3" borderId="2" xfId="0" applyNumberFormat="1" applyFill="1" applyBorder="1"/>
    <xf numFmtId="165" fontId="3" fillId="3" borderId="2" xfId="0" applyNumberFormat="1" applyFont="1" applyFill="1" applyBorder="1"/>
    <xf numFmtId="3" fontId="4" fillId="3" borderId="3" xfId="0" applyNumberFormat="1" applyFont="1" applyFill="1" applyBorder="1"/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3" fontId="3" fillId="3" borderId="14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3" fontId="5" fillId="0" borderId="11" xfId="0" applyNumberFormat="1" applyFont="1" applyBorder="1"/>
    <xf numFmtId="3" fontId="0" fillId="3" borderId="15" xfId="0" applyNumberFormat="1" applyFill="1" applyBorder="1"/>
    <xf numFmtId="3" fontId="1" fillId="3" borderId="16" xfId="0" applyNumberFormat="1" applyFont="1" applyFill="1" applyBorder="1"/>
    <xf numFmtId="0" fontId="0" fillId="3" borderId="13" xfId="0" applyFill="1" applyBorder="1"/>
    <xf numFmtId="3" fontId="5" fillId="3" borderId="14" xfId="0" applyNumberFormat="1" applyFont="1" applyFill="1" applyBorder="1"/>
    <xf numFmtId="3" fontId="5" fillId="0" borderId="1" xfId="0" applyNumberFormat="1" applyFont="1" applyBorder="1"/>
    <xf numFmtId="3" fontId="7" fillId="0" borderId="1" xfId="0" applyNumberFormat="1" applyFont="1" applyBorder="1"/>
    <xf numFmtId="0" fontId="0" fillId="3" borderId="0" xfId="0" applyFill="1" applyBorder="1" applyAlignment="1">
      <alignment horizontal="center"/>
    </xf>
    <xf numFmtId="0" fontId="0" fillId="0" borderId="7" xfId="0" applyBorder="1"/>
    <xf numFmtId="3" fontId="3" fillId="3" borderId="16" xfId="0" applyNumberFormat="1" applyFont="1" applyFill="1" applyBorder="1"/>
    <xf numFmtId="3" fontId="7" fillId="0" borderId="0" xfId="0" applyNumberFormat="1" applyFont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right"/>
    </xf>
    <xf numFmtId="0" fontId="4" fillId="3" borderId="7" xfId="0" applyFont="1" applyFill="1" applyBorder="1"/>
    <xf numFmtId="0" fontId="0" fillId="3" borderId="7" xfId="0" applyFill="1" applyBorder="1"/>
    <xf numFmtId="3" fontId="0" fillId="3" borderId="0" xfId="0" applyNumberFormat="1" applyFont="1" applyFill="1" applyBorder="1"/>
    <xf numFmtId="0" fontId="0" fillId="0" borderId="0" xfId="0" applyAlignment="1">
      <alignment horizontal="left"/>
    </xf>
    <xf numFmtId="0" fontId="0" fillId="0" borderId="15" xfId="0" applyFill="1" applyBorder="1"/>
    <xf numFmtId="3" fontId="5" fillId="0" borderId="13" xfId="0" applyNumberFormat="1" applyFont="1" applyFill="1" applyBorder="1"/>
    <xf numFmtId="0" fontId="0" fillId="0" borderId="13" xfId="0" applyBorder="1"/>
    <xf numFmtId="3" fontId="5" fillId="0" borderId="13" xfId="0" applyNumberFormat="1" applyFont="1" applyBorder="1"/>
    <xf numFmtId="9" fontId="3" fillId="0" borderId="13" xfId="2" applyNumberFormat="1" applyFont="1" applyBorder="1"/>
    <xf numFmtId="0" fontId="3" fillId="0" borderId="6" xfId="0" applyFont="1" applyBorder="1"/>
    <xf numFmtId="3" fontId="5" fillId="0" borderId="7" xfId="0" applyNumberFormat="1" applyFont="1" applyBorder="1"/>
    <xf numFmtId="9" fontId="3" fillId="0" borderId="7" xfId="2" applyNumberFormat="1" applyFont="1" applyBorder="1"/>
    <xf numFmtId="3" fontId="3" fillId="0" borderId="4" xfId="0" applyNumberFormat="1" applyFont="1" applyFill="1" applyBorder="1"/>
    <xf numFmtId="3" fontId="3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9" fontId="3" fillId="0" borderId="1" xfId="2" applyNumberFormat="1" applyFont="1" applyBorder="1"/>
  </cellXfs>
  <cellStyles count="4">
    <cellStyle name="Comma 2" xfId="3" xr:uid="{00000000-0005-0000-0000-000030000000}"/>
    <cellStyle name="Normal" xfId="0" builtinId="0"/>
    <cellStyle name="Percent" xfId="2" builtinId="5"/>
    <cellStyle name="Standaard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1EFB9-AA43-44AD-B315-3DB044E6720B}">
  <dimension ref="A1:AA106"/>
  <sheetViews>
    <sheetView tabSelected="1" workbookViewId="0">
      <pane ySplit="2" topLeftCell="A3" activePane="bottomLeft" state="frozen"/>
      <selection pane="bottomLeft" activeCell="X10" sqref="X10"/>
    </sheetView>
  </sheetViews>
  <sheetFormatPr defaultRowHeight="15" x14ac:dyDescent="0.25"/>
  <cols>
    <col min="1" max="1" width="9.140625" style="61" customWidth="1"/>
    <col min="2" max="2" width="35" style="61" customWidth="1"/>
    <col min="3" max="3" width="4.140625" style="61" customWidth="1"/>
    <col min="4" max="5" width="9.140625" style="61" customWidth="1"/>
    <col min="6" max="6" width="9.5703125" style="61" customWidth="1"/>
    <col min="7" max="9" width="9.140625" style="61" customWidth="1"/>
    <col min="10" max="10" width="9.7109375" style="61" customWidth="1"/>
    <col min="11" max="17" width="9.140625" style="61" customWidth="1"/>
    <col min="18" max="18" width="9.7109375" style="61" customWidth="1"/>
    <col min="19" max="19" width="9.5703125" style="61" customWidth="1"/>
    <col min="20" max="20" width="3.85546875" style="61" customWidth="1"/>
    <col min="21" max="21" width="10.140625" style="61" hidden="1" customWidth="1"/>
    <col min="22" max="22" width="10" style="61" customWidth="1"/>
    <col min="23" max="23" width="9.140625" style="61"/>
    <col min="24" max="24" width="9.85546875" style="61" bestFit="1" customWidth="1"/>
    <col min="25" max="16384" width="9.140625" style="61"/>
  </cols>
  <sheetData>
    <row r="1" spans="1:27" x14ac:dyDescent="0.25">
      <c r="B1" s="1"/>
      <c r="C1" s="1"/>
      <c r="D1" s="62" t="s">
        <v>3</v>
      </c>
      <c r="E1" s="62" t="s">
        <v>4</v>
      </c>
      <c r="F1" s="62" t="s">
        <v>6</v>
      </c>
      <c r="G1" s="62" t="s">
        <v>73</v>
      </c>
      <c r="H1" s="63" t="s">
        <v>99</v>
      </c>
      <c r="I1" s="63" t="s">
        <v>1</v>
      </c>
      <c r="J1" s="64" t="s">
        <v>1</v>
      </c>
      <c r="K1" s="112" t="s">
        <v>0</v>
      </c>
      <c r="L1" s="67" t="s">
        <v>74</v>
      </c>
      <c r="M1" s="67" t="s">
        <v>2</v>
      </c>
      <c r="N1" s="67" t="s">
        <v>68</v>
      </c>
      <c r="O1" s="67" t="s">
        <v>5</v>
      </c>
      <c r="P1" s="67" t="s">
        <v>100</v>
      </c>
      <c r="Q1" s="68" t="s">
        <v>76</v>
      </c>
      <c r="R1" s="67" t="s">
        <v>33</v>
      </c>
      <c r="S1" s="68" t="s">
        <v>33</v>
      </c>
      <c r="T1" s="5"/>
      <c r="U1" s="4" t="s">
        <v>88</v>
      </c>
      <c r="V1" s="18" t="s">
        <v>93</v>
      </c>
    </row>
    <row r="2" spans="1:27" x14ac:dyDescent="0.25">
      <c r="B2" s="1"/>
      <c r="C2" s="1"/>
      <c r="D2" s="95">
        <v>23923</v>
      </c>
      <c r="E2" s="95">
        <v>23925</v>
      </c>
      <c r="F2" s="95">
        <v>23933</v>
      </c>
      <c r="G2" s="95">
        <v>23934</v>
      </c>
      <c r="H2" s="95">
        <v>23935</v>
      </c>
      <c r="I2" s="96">
        <v>23993</v>
      </c>
      <c r="J2" s="80" t="s">
        <v>71</v>
      </c>
      <c r="K2" s="81">
        <v>23918</v>
      </c>
      <c r="L2" s="65">
        <v>23919</v>
      </c>
      <c r="M2" s="65">
        <v>23920</v>
      </c>
      <c r="N2" s="66">
        <v>23924</v>
      </c>
      <c r="O2" s="65">
        <v>23929</v>
      </c>
      <c r="P2" s="65">
        <v>23930</v>
      </c>
      <c r="Q2" s="65">
        <v>23991</v>
      </c>
      <c r="R2" s="65" t="s">
        <v>98</v>
      </c>
      <c r="S2" s="66">
        <v>23992</v>
      </c>
      <c r="T2" s="3"/>
      <c r="V2" s="126" t="s">
        <v>72</v>
      </c>
    </row>
    <row r="3" spans="1:27" x14ac:dyDescent="0.25">
      <c r="B3" s="1"/>
      <c r="C3" s="1"/>
      <c r="D3" s="62"/>
      <c r="E3" s="62"/>
      <c r="F3" s="62"/>
      <c r="G3" s="62"/>
      <c r="H3" s="63"/>
      <c r="I3" s="63"/>
      <c r="J3" s="64" t="s">
        <v>72</v>
      </c>
      <c r="K3" s="112"/>
      <c r="L3" s="67"/>
      <c r="M3" s="67"/>
      <c r="N3" s="67"/>
      <c r="O3" s="67"/>
      <c r="P3" s="67"/>
      <c r="Q3" s="65"/>
      <c r="R3" s="67"/>
      <c r="S3" s="68" t="s">
        <v>72</v>
      </c>
      <c r="T3" s="5"/>
      <c r="U3" s="4" t="s">
        <v>88</v>
      </c>
      <c r="V3" s="18"/>
    </row>
    <row r="4" spans="1:27" x14ac:dyDescent="0.25">
      <c r="A4" s="61" t="s">
        <v>111</v>
      </c>
      <c r="B4" s="1"/>
      <c r="C4" s="1"/>
      <c r="D4" s="2"/>
      <c r="E4" s="2"/>
      <c r="F4" s="2" t="s">
        <v>103</v>
      </c>
      <c r="G4" s="2"/>
      <c r="H4" s="61" t="s">
        <v>102</v>
      </c>
      <c r="J4" s="3"/>
      <c r="K4" s="113"/>
      <c r="L4" s="2"/>
      <c r="M4" s="2" t="s">
        <v>102</v>
      </c>
      <c r="N4" s="2"/>
      <c r="O4" s="2" t="s">
        <v>102</v>
      </c>
      <c r="P4" s="2"/>
      <c r="Q4" s="2"/>
      <c r="S4" s="3"/>
      <c r="T4" s="5"/>
      <c r="U4" s="8" t="s">
        <v>89</v>
      </c>
    </row>
    <row r="5" spans="1:27" x14ac:dyDescent="0.25">
      <c r="A5" s="1"/>
      <c r="B5" s="1"/>
      <c r="C5" s="1"/>
      <c r="D5" s="2"/>
      <c r="E5" s="2"/>
      <c r="F5" s="2"/>
      <c r="G5" s="2"/>
      <c r="J5" s="3"/>
      <c r="K5" s="113"/>
      <c r="L5" s="2"/>
      <c r="M5" s="2"/>
      <c r="N5" s="2"/>
      <c r="O5" s="2"/>
      <c r="P5" s="2"/>
      <c r="Q5" s="2"/>
      <c r="S5" s="3"/>
      <c r="T5" s="3"/>
    </row>
    <row r="6" spans="1:27" x14ac:dyDescent="0.25">
      <c r="A6" s="2">
        <v>7011</v>
      </c>
      <c r="B6" s="12" t="s">
        <v>48</v>
      </c>
      <c r="C6" s="12"/>
      <c r="D6" s="34">
        <v>-62682</v>
      </c>
      <c r="E6" s="35">
        <v>-31878</v>
      </c>
      <c r="F6" s="35">
        <v>-15406</v>
      </c>
      <c r="G6" s="35">
        <v>-22773</v>
      </c>
      <c r="H6" s="35">
        <v>-14327</v>
      </c>
      <c r="I6" s="35">
        <v>-20000</v>
      </c>
      <c r="J6" s="115">
        <f>SUM(D6:I6)</f>
        <v>-167066</v>
      </c>
      <c r="K6" s="36">
        <v>-51367</v>
      </c>
      <c r="L6" s="34">
        <v>-6010</v>
      </c>
      <c r="M6" s="35">
        <v>-5822</v>
      </c>
      <c r="N6" s="35">
        <v>-3037</v>
      </c>
      <c r="O6" s="35">
        <v>-8677</v>
      </c>
      <c r="P6" s="35">
        <v>-12014</v>
      </c>
      <c r="Q6" s="35">
        <v>-16394</v>
      </c>
      <c r="R6" s="35">
        <v>-11000</v>
      </c>
      <c r="S6" s="36">
        <f>SUM(L6:R6)</f>
        <v>-62954</v>
      </c>
      <c r="T6" s="14"/>
      <c r="U6" s="6">
        <f>SUM(J6:K6)</f>
        <v>-218433</v>
      </c>
      <c r="V6" s="6">
        <f>+J6+K6+S6</f>
        <v>-281387</v>
      </c>
    </row>
    <row r="7" spans="1:27" x14ac:dyDescent="0.25">
      <c r="A7" s="2">
        <v>7211</v>
      </c>
      <c r="B7" s="12" t="s">
        <v>35</v>
      </c>
      <c r="C7" s="12"/>
      <c r="D7" s="37">
        <v>-14806</v>
      </c>
      <c r="E7" s="28">
        <v>-200</v>
      </c>
      <c r="F7" s="28">
        <v>-3414</v>
      </c>
      <c r="G7" s="28">
        <v>-8365</v>
      </c>
      <c r="H7" s="28">
        <v>-4322</v>
      </c>
      <c r="I7" s="28">
        <v>-1140</v>
      </c>
      <c r="J7" s="88">
        <f>SUM(D7:I7)</f>
        <v>-32247</v>
      </c>
      <c r="K7" s="38">
        <v>-53075</v>
      </c>
      <c r="L7" s="37">
        <v>-2217</v>
      </c>
      <c r="M7" s="26">
        <v>-614</v>
      </c>
      <c r="N7" s="26">
        <v>-759</v>
      </c>
      <c r="O7" s="28">
        <v>-4737</v>
      </c>
      <c r="P7" s="28">
        <v>-4328</v>
      </c>
      <c r="Q7" s="28">
        <v>-11349</v>
      </c>
      <c r="R7" s="28">
        <v>-310</v>
      </c>
      <c r="S7" s="78">
        <f>SUM(L7:R7)</f>
        <v>-24314</v>
      </c>
      <c r="T7" s="14"/>
      <c r="U7" s="6">
        <f>SUM(J7:K7)</f>
        <v>-85322</v>
      </c>
      <c r="V7" s="6">
        <f>+J7+K7+S7</f>
        <v>-109636</v>
      </c>
    </row>
    <row r="8" spans="1:27" x14ac:dyDescent="0.25">
      <c r="A8" s="2">
        <v>7301</v>
      </c>
      <c r="B8" s="28" t="s">
        <v>24</v>
      </c>
      <c r="C8" s="28"/>
      <c r="D8" s="37">
        <v>-788</v>
      </c>
      <c r="E8" s="28" t="s">
        <v>92</v>
      </c>
      <c r="F8" s="28">
        <v>-246</v>
      </c>
      <c r="G8" s="28"/>
      <c r="H8" s="28">
        <v>-500</v>
      </c>
      <c r="I8" s="28">
        <v>-410</v>
      </c>
      <c r="J8" s="88">
        <f t="shared" ref="J8:J17" si="0">SUM(D8:I8)</f>
        <v>-1944</v>
      </c>
      <c r="K8" s="38">
        <v>-1501</v>
      </c>
      <c r="L8" s="37">
        <v>-128</v>
      </c>
      <c r="M8" s="26"/>
      <c r="N8" s="26">
        <v>-759</v>
      </c>
      <c r="O8" s="28">
        <v>-443</v>
      </c>
      <c r="P8" s="28">
        <v>-80</v>
      </c>
      <c r="Q8" s="28">
        <v>-908</v>
      </c>
      <c r="R8" s="28">
        <v>-15</v>
      </c>
      <c r="S8" s="78">
        <f t="shared" ref="S8:S28" si="1">SUM(L8:R8)</f>
        <v>-2333</v>
      </c>
      <c r="T8" s="14"/>
      <c r="U8" s="6">
        <f>SUM(J8:K8)</f>
        <v>-3445</v>
      </c>
      <c r="V8" s="6">
        <f>+J8+K8+S8</f>
        <v>-5778</v>
      </c>
    </row>
    <row r="9" spans="1:27" x14ac:dyDescent="0.25">
      <c r="A9" s="2">
        <v>7321</v>
      </c>
      <c r="B9" s="28" t="s">
        <v>25</v>
      </c>
      <c r="C9" s="28"/>
      <c r="D9" s="37"/>
      <c r="E9" s="28" t="s">
        <v>92</v>
      </c>
      <c r="F9" s="28"/>
      <c r="G9" s="28"/>
      <c r="H9" s="28"/>
      <c r="I9" s="28"/>
      <c r="J9" s="88"/>
      <c r="K9" s="38"/>
      <c r="L9" s="37"/>
      <c r="M9" s="26"/>
      <c r="N9" s="26"/>
      <c r="O9" s="28">
        <v>-472</v>
      </c>
      <c r="P9" s="28"/>
      <c r="Q9" s="28"/>
      <c r="R9" s="28"/>
      <c r="S9" s="78">
        <f t="shared" si="1"/>
        <v>-472</v>
      </c>
      <c r="T9" s="15"/>
      <c r="U9" s="6">
        <f>SUM(J9:K9)</f>
        <v>0</v>
      </c>
      <c r="V9" s="6">
        <f>+J9+K9+S9</f>
        <v>-472</v>
      </c>
    </row>
    <row r="10" spans="1:27" x14ac:dyDescent="0.25">
      <c r="A10" s="2">
        <v>7341</v>
      </c>
      <c r="B10" s="28" t="s">
        <v>26</v>
      </c>
      <c r="C10" s="28"/>
      <c r="D10" s="37"/>
      <c r="E10" s="28">
        <v>-1000</v>
      </c>
      <c r="F10" s="28" t="s">
        <v>92</v>
      </c>
      <c r="G10" s="28">
        <v>-1570</v>
      </c>
      <c r="H10" s="28"/>
      <c r="I10" s="28">
        <v>-8224</v>
      </c>
      <c r="J10" s="88">
        <f t="shared" si="0"/>
        <v>-10794</v>
      </c>
      <c r="K10" s="38">
        <v>-785</v>
      </c>
      <c r="L10" s="37">
        <v>-621</v>
      </c>
      <c r="M10" s="26"/>
      <c r="N10" s="26">
        <v>-331</v>
      </c>
      <c r="O10" s="28"/>
      <c r="P10" s="28">
        <v>-460</v>
      </c>
      <c r="Q10" s="28">
        <v>-3060</v>
      </c>
      <c r="R10" s="28">
        <v>-2443</v>
      </c>
      <c r="S10" s="78">
        <f t="shared" si="1"/>
        <v>-6915</v>
      </c>
      <c r="T10" s="14"/>
      <c r="U10" s="6">
        <f>+J10+K10+S10</f>
        <v>-18494</v>
      </c>
      <c r="V10" s="6">
        <f>+J10+K10+S10</f>
        <v>-18494</v>
      </c>
    </row>
    <row r="11" spans="1:27" x14ac:dyDescent="0.25">
      <c r="A11" s="2">
        <v>7391</v>
      </c>
      <c r="B11" s="28" t="s">
        <v>58</v>
      </c>
      <c r="C11" s="28"/>
      <c r="D11" s="37"/>
      <c r="E11" s="28" t="s">
        <v>92</v>
      </c>
      <c r="F11" s="28">
        <v>-150</v>
      </c>
      <c r="G11" s="28">
        <v>-75</v>
      </c>
      <c r="H11" s="28"/>
      <c r="I11" s="28">
        <v>-505</v>
      </c>
      <c r="J11" s="88">
        <f t="shared" si="0"/>
        <v>-730</v>
      </c>
      <c r="K11" s="38">
        <v>-150</v>
      </c>
      <c r="L11" s="37"/>
      <c r="M11" s="26"/>
      <c r="N11" s="26"/>
      <c r="O11" s="28"/>
      <c r="P11" s="28"/>
      <c r="Q11" s="28">
        <v>-427</v>
      </c>
      <c r="R11" s="28"/>
      <c r="S11" s="78">
        <f t="shared" si="1"/>
        <v>-427</v>
      </c>
      <c r="T11" s="14"/>
      <c r="U11" s="6">
        <f>+J11+K11+S11</f>
        <v>-1307</v>
      </c>
      <c r="V11" s="6">
        <f>+J11+K11+S11</f>
        <v>-1307</v>
      </c>
    </row>
    <row r="12" spans="1:27" x14ac:dyDescent="0.25">
      <c r="A12" s="2">
        <v>7411</v>
      </c>
      <c r="B12" s="28" t="s">
        <v>36</v>
      </c>
      <c r="C12" s="28"/>
      <c r="D12" s="37">
        <v>-75</v>
      </c>
      <c r="E12" s="28"/>
      <c r="F12" s="28">
        <v>-100</v>
      </c>
      <c r="G12" s="28">
        <v>-75</v>
      </c>
      <c r="H12" s="28">
        <v>-25</v>
      </c>
      <c r="I12" s="28"/>
      <c r="J12" s="88">
        <f t="shared" si="0"/>
        <v>-275</v>
      </c>
      <c r="K12" s="38"/>
      <c r="L12" s="37"/>
      <c r="M12" s="26">
        <v>-30</v>
      </c>
      <c r="N12" s="26"/>
      <c r="O12" s="28"/>
      <c r="P12" s="28">
        <v>-132</v>
      </c>
      <c r="Q12" s="28"/>
      <c r="R12" s="28"/>
      <c r="S12" s="78">
        <f t="shared" si="1"/>
        <v>-162</v>
      </c>
      <c r="T12" s="14"/>
      <c r="U12" s="6">
        <f>+J12+K12+S12</f>
        <v>-437</v>
      </c>
      <c r="V12" s="6">
        <f>+J12+K12+S12</f>
        <v>-437</v>
      </c>
    </row>
    <row r="13" spans="1:27" x14ac:dyDescent="0.25">
      <c r="A13" s="2">
        <v>7511</v>
      </c>
      <c r="B13" s="28" t="s">
        <v>37</v>
      </c>
      <c r="C13" s="28"/>
      <c r="D13" s="37">
        <v>-1963</v>
      </c>
      <c r="E13" s="28" t="s">
        <v>92</v>
      </c>
      <c r="F13" s="28">
        <v>-300</v>
      </c>
      <c r="G13" s="28">
        <v>-1544</v>
      </c>
      <c r="H13" s="28">
        <v>-304</v>
      </c>
      <c r="I13" s="28"/>
      <c r="J13" s="88">
        <f t="shared" si="0"/>
        <v>-4111</v>
      </c>
      <c r="K13" s="38">
        <v>-8302</v>
      </c>
      <c r="L13" s="37">
        <v>-648</v>
      </c>
      <c r="M13" s="26">
        <v>-67</v>
      </c>
      <c r="N13" s="26">
        <v>-431</v>
      </c>
      <c r="O13" s="28">
        <v>-420</v>
      </c>
      <c r="P13" s="28">
        <v>-435</v>
      </c>
      <c r="Q13" s="28">
        <v>-2741</v>
      </c>
      <c r="R13" s="28"/>
      <c r="S13" s="78">
        <f t="shared" si="1"/>
        <v>-4742</v>
      </c>
      <c r="T13" s="14"/>
      <c r="U13" s="6">
        <f>+J13+K13+S13</f>
        <v>-17155</v>
      </c>
      <c r="V13" s="6">
        <f>+J13+K13+S13</f>
        <v>-17155</v>
      </c>
    </row>
    <row r="14" spans="1:27" x14ac:dyDescent="0.25">
      <c r="A14" s="2">
        <v>7611</v>
      </c>
      <c r="B14" s="28" t="s">
        <v>27</v>
      </c>
      <c r="C14" s="28"/>
      <c r="D14" s="37" t="s">
        <v>92</v>
      </c>
      <c r="E14" s="28" t="s">
        <v>92</v>
      </c>
      <c r="F14" s="28"/>
      <c r="G14" s="28" t="s">
        <v>92</v>
      </c>
      <c r="H14" s="28"/>
      <c r="I14" s="28" t="s">
        <v>92</v>
      </c>
      <c r="J14" s="88">
        <f t="shared" si="0"/>
        <v>0</v>
      </c>
      <c r="K14" s="38">
        <v>0</v>
      </c>
      <c r="L14" s="37"/>
      <c r="M14" s="26"/>
      <c r="N14" s="26">
        <v>-207</v>
      </c>
      <c r="O14" s="28">
        <v>-25</v>
      </c>
      <c r="P14" s="28"/>
      <c r="Q14" s="28"/>
      <c r="R14" s="28">
        <v>-1646</v>
      </c>
      <c r="S14" s="78">
        <f t="shared" si="1"/>
        <v>-1878</v>
      </c>
      <c r="T14" s="14"/>
      <c r="U14" s="6">
        <f>+J14+K15+S14</f>
        <v>-3857</v>
      </c>
      <c r="V14" s="6">
        <f>+J14+K14+S14</f>
        <v>-1878</v>
      </c>
    </row>
    <row r="15" spans="1:27" x14ac:dyDescent="0.25">
      <c r="A15" s="2">
        <v>7711</v>
      </c>
      <c r="B15" s="28" t="s">
        <v>38</v>
      </c>
      <c r="C15" s="28"/>
      <c r="D15" s="37"/>
      <c r="E15" s="28" t="s">
        <v>92</v>
      </c>
      <c r="F15" s="28">
        <v>-6439</v>
      </c>
      <c r="G15" s="28"/>
      <c r="H15" s="28"/>
      <c r="I15" s="28" t="s">
        <v>92</v>
      </c>
      <c r="J15" s="88">
        <f t="shared" si="0"/>
        <v>-6439</v>
      </c>
      <c r="K15" s="38">
        <v>-1979</v>
      </c>
      <c r="L15" s="37"/>
      <c r="M15" s="26"/>
      <c r="N15" s="26">
        <v>-58</v>
      </c>
      <c r="O15" s="28">
        <v>-20</v>
      </c>
      <c r="P15" s="28"/>
      <c r="Q15" s="28">
        <v>-502</v>
      </c>
      <c r="R15" s="28"/>
      <c r="S15" s="78">
        <f t="shared" si="1"/>
        <v>-580</v>
      </c>
      <c r="T15" s="14"/>
      <c r="U15" s="6">
        <f>+J15+K16+S15</f>
        <v>-7386</v>
      </c>
      <c r="V15" s="6">
        <f>+J15+K15+S15</f>
        <v>-8998</v>
      </c>
    </row>
    <row r="16" spans="1:27" x14ac:dyDescent="0.25">
      <c r="A16" s="2">
        <v>7811</v>
      </c>
      <c r="B16" s="28" t="s">
        <v>39</v>
      </c>
      <c r="C16" s="28"/>
      <c r="D16" s="37">
        <v>-50</v>
      </c>
      <c r="E16" s="28">
        <v>-600</v>
      </c>
      <c r="F16" s="28"/>
      <c r="G16" s="28" t="s">
        <v>92</v>
      </c>
      <c r="H16" s="28" t="s">
        <v>92</v>
      </c>
      <c r="I16" s="28">
        <v>-1461</v>
      </c>
      <c r="J16" s="88">
        <f t="shared" si="0"/>
        <v>-2111</v>
      </c>
      <c r="K16" s="38">
        <v>-367</v>
      </c>
      <c r="L16" s="37">
        <v>-252</v>
      </c>
      <c r="M16" s="26">
        <v>-176</v>
      </c>
      <c r="N16" s="26">
        <v>-41</v>
      </c>
      <c r="O16" s="28">
        <v>-17</v>
      </c>
      <c r="P16" s="28">
        <v>-313</v>
      </c>
      <c r="Q16" s="28">
        <v>-11179</v>
      </c>
      <c r="R16" s="28"/>
      <c r="S16" s="78">
        <f t="shared" si="1"/>
        <v>-11978</v>
      </c>
      <c r="T16" s="14"/>
      <c r="U16" s="6">
        <f>+J16+K16+S16</f>
        <v>-14456</v>
      </c>
      <c r="V16" s="6">
        <f>+J16+K16+S16</f>
        <v>-14456</v>
      </c>
      <c r="X16" s="12"/>
      <c r="Y16" s="12"/>
      <c r="Z16" s="12"/>
      <c r="AA16" s="12"/>
    </row>
    <row r="17" spans="1:27" x14ac:dyDescent="0.25">
      <c r="A17" s="2">
        <v>7911</v>
      </c>
      <c r="B17" s="28" t="s">
        <v>40</v>
      </c>
      <c r="C17" s="28"/>
      <c r="D17" s="37">
        <v>-6854</v>
      </c>
      <c r="E17" s="28">
        <v>-200</v>
      </c>
      <c r="F17" s="28">
        <v>-1413</v>
      </c>
      <c r="G17" s="28">
        <v>-6854</v>
      </c>
      <c r="H17" s="28">
        <v>-2035</v>
      </c>
      <c r="I17" s="28">
        <v>-25000</v>
      </c>
      <c r="J17" s="88">
        <f t="shared" si="0"/>
        <v>-42356</v>
      </c>
      <c r="K17" s="38">
        <v>0</v>
      </c>
      <c r="L17" s="37">
        <v>-951</v>
      </c>
      <c r="M17" s="26"/>
      <c r="N17" s="26"/>
      <c r="O17" s="28">
        <v>-956</v>
      </c>
      <c r="P17" s="26">
        <v>-325</v>
      </c>
      <c r="Q17" s="26">
        <v>-365</v>
      </c>
      <c r="R17" s="28">
        <v>-5494</v>
      </c>
      <c r="S17" s="78">
        <f t="shared" si="1"/>
        <v>-8091</v>
      </c>
      <c r="T17" s="14"/>
      <c r="U17" s="11">
        <f>+J17+K17+S17</f>
        <v>-50447</v>
      </c>
      <c r="V17" s="6">
        <f>+J17+K17+S17</f>
        <v>-50447</v>
      </c>
      <c r="X17" s="12"/>
      <c r="Y17" s="12"/>
      <c r="Z17" s="12"/>
      <c r="AA17" s="12"/>
    </row>
    <row r="18" spans="1:27" x14ac:dyDescent="0.25">
      <c r="A18" s="2"/>
      <c r="B18" s="85" t="s">
        <v>90</v>
      </c>
      <c r="C18" s="85"/>
      <c r="D18" s="46">
        <f t="shared" ref="D18:J18" si="2">SUM(D6:D17)</f>
        <v>-87218</v>
      </c>
      <c r="E18" s="47">
        <f>SUM(E6:E17)</f>
        <v>-33878</v>
      </c>
      <c r="F18" s="47">
        <f t="shared" si="2"/>
        <v>-27468</v>
      </c>
      <c r="G18" s="47">
        <f t="shared" si="2"/>
        <v>-41256</v>
      </c>
      <c r="H18" s="47">
        <f t="shared" si="2"/>
        <v>-21513</v>
      </c>
      <c r="I18" s="48">
        <f t="shared" si="2"/>
        <v>-56740</v>
      </c>
      <c r="J18" s="116">
        <f t="shared" si="2"/>
        <v>-268073</v>
      </c>
      <c r="K18" s="48">
        <f>SUM(K6:K17)</f>
        <v>-117526</v>
      </c>
      <c r="L18" s="46">
        <f>SUM(L6:L17)</f>
        <v>-10827</v>
      </c>
      <c r="M18" s="47">
        <f>SUM(M6:M17)</f>
        <v>-6709</v>
      </c>
      <c r="N18" s="47">
        <f t="shared" ref="N18:R18" si="3">SUM(N6:N17)</f>
        <v>-5623</v>
      </c>
      <c r="O18" s="47">
        <f t="shared" si="3"/>
        <v>-15767</v>
      </c>
      <c r="P18" s="47">
        <f t="shared" si="3"/>
        <v>-18087</v>
      </c>
      <c r="Q18" s="47">
        <f t="shared" si="3"/>
        <v>-46925</v>
      </c>
      <c r="R18" s="47">
        <f t="shared" si="3"/>
        <v>-20908</v>
      </c>
      <c r="S18" s="79">
        <f t="shared" si="1"/>
        <v>-124846</v>
      </c>
      <c r="T18" s="19"/>
      <c r="U18" s="10">
        <f>SUM(U6:U17)</f>
        <v>-420739</v>
      </c>
      <c r="V18" s="10">
        <f>+J18+K18+S18</f>
        <v>-510445</v>
      </c>
      <c r="W18" s="1"/>
      <c r="X18" s="12"/>
      <c r="Y18" s="12"/>
      <c r="Z18" s="12"/>
      <c r="AA18" s="12"/>
    </row>
    <row r="19" spans="1:27" x14ac:dyDescent="0.25">
      <c r="A19" s="2"/>
      <c r="B19" s="28"/>
      <c r="C19" s="28"/>
      <c r="D19" s="37"/>
      <c r="E19" s="28"/>
      <c r="F19" s="28"/>
      <c r="G19" s="28"/>
      <c r="H19" s="28"/>
      <c r="I19" s="38"/>
      <c r="J19" s="88"/>
      <c r="K19" s="38"/>
      <c r="L19" s="37"/>
      <c r="M19" s="26"/>
      <c r="N19" s="26"/>
      <c r="O19" s="26"/>
      <c r="P19" s="26"/>
      <c r="Q19" s="26"/>
      <c r="R19" s="26"/>
      <c r="S19" s="78"/>
      <c r="T19" s="14"/>
      <c r="U19" s="6"/>
      <c r="V19" s="6"/>
      <c r="X19" s="12"/>
      <c r="Y19" s="12"/>
      <c r="Z19" s="12"/>
      <c r="AA19" s="12"/>
    </row>
    <row r="20" spans="1:27" hidden="1" x14ac:dyDescent="0.25">
      <c r="A20" s="1" t="s">
        <v>34</v>
      </c>
      <c r="B20" s="28"/>
      <c r="C20" s="28"/>
      <c r="D20" s="37"/>
      <c r="E20" s="28"/>
      <c r="F20" s="28"/>
      <c r="G20" s="28"/>
      <c r="H20" s="28"/>
      <c r="I20" s="38"/>
      <c r="J20" s="88"/>
      <c r="K20" s="38"/>
      <c r="L20" s="37"/>
      <c r="M20" s="26"/>
      <c r="N20" s="26"/>
      <c r="O20" s="26"/>
      <c r="P20" s="26"/>
      <c r="Q20" s="26"/>
      <c r="R20" s="26"/>
      <c r="S20" s="78">
        <f t="shared" si="1"/>
        <v>0</v>
      </c>
      <c r="T20" s="14"/>
      <c r="U20" s="6"/>
      <c r="V20" s="6">
        <f>+J20+K20+S20</f>
        <v>0</v>
      </c>
      <c r="X20" s="12"/>
      <c r="Y20" s="12"/>
      <c r="Z20" s="12"/>
      <c r="AA20" s="12"/>
    </row>
    <row r="21" spans="1:27" x14ac:dyDescent="0.25">
      <c r="A21" s="2">
        <v>8011</v>
      </c>
      <c r="B21" s="28" t="s">
        <v>83</v>
      </c>
      <c r="C21" s="28"/>
      <c r="D21" s="37"/>
      <c r="E21" s="28"/>
      <c r="F21" s="28"/>
      <c r="G21" s="28"/>
      <c r="H21" s="28"/>
      <c r="I21" s="38">
        <v>-10000</v>
      </c>
      <c r="J21" s="89">
        <f t="shared" ref="J21:J23" si="4">SUM(D21:I21)</f>
        <v>-10000</v>
      </c>
      <c r="K21" s="38">
        <v>-32592</v>
      </c>
      <c r="L21" s="37">
        <v>-11000</v>
      </c>
      <c r="M21" s="28">
        <v>-1000</v>
      </c>
      <c r="N21" s="28">
        <v>-11000</v>
      </c>
      <c r="O21" s="28" t="s">
        <v>92</v>
      </c>
      <c r="P21" s="28">
        <v>-47000</v>
      </c>
      <c r="Q21" s="28">
        <v>-40000</v>
      </c>
      <c r="R21" s="28"/>
      <c r="S21" s="78">
        <f t="shared" si="1"/>
        <v>-110000</v>
      </c>
      <c r="T21" s="15"/>
      <c r="U21" s="6">
        <f>+J21+K21+S21</f>
        <v>-152592</v>
      </c>
      <c r="V21" s="6">
        <f>+J21+K21+S21</f>
        <v>-152592</v>
      </c>
      <c r="X21" s="12"/>
      <c r="Y21" s="12"/>
      <c r="Z21" s="12"/>
    </row>
    <row r="22" spans="1:27" x14ac:dyDescent="0.25">
      <c r="A22" s="2">
        <v>8111</v>
      </c>
      <c r="B22" s="28" t="s">
        <v>28</v>
      </c>
      <c r="C22" s="28"/>
      <c r="D22" s="37"/>
      <c r="E22" s="28"/>
      <c r="F22" s="28"/>
      <c r="G22" s="28"/>
      <c r="H22" s="28"/>
      <c r="I22" s="38">
        <v>-46000</v>
      </c>
      <c r="J22" s="89">
        <f t="shared" si="4"/>
        <v>-46000</v>
      </c>
      <c r="K22" s="38">
        <v>-72000</v>
      </c>
      <c r="L22" s="37"/>
      <c r="M22" s="26"/>
      <c r="N22" s="26"/>
      <c r="O22" s="28"/>
      <c r="P22" s="28"/>
      <c r="Q22" s="28"/>
      <c r="R22" s="28">
        <v>-83000</v>
      </c>
      <c r="S22" s="78">
        <f t="shared" si="1"/>
        <v>-83000</v>
      </c>
      <c r="T22" s="14"/>
      <c r="U22" s="6" t="e">
        <f>+J22+#REF!+S22</f>
        <v>#REF!</v>
      </c>
      <c r="V22" s="6">
        <f>+J22+K47+S22</f>
        <v>-129000</v>
      </c>
    </row>
    <row r="23" spans="1:27" x14ac:dyDescent="0.25">
      <c r="A23" s="2">
        <v>8211</v>
      </c>
      <c r="B23" s="28" t="s">
        <v>29</v>
      </c>
      <c r="C23" s="28"/>
      <c r="D23" s="37"/>
      <c r="E23" s="28"/>
      <c r="F23" s="28"/>
      <c r="G23" s="28"/>
      <c r="H23" s="28"/>
      <c r="I23" s="38">
        <v>-9000</v>
      </c>
      <c r="J23" s="89">
        <f t="shared" si="4"/>
        <v>-9000</v>
      </c>
      <c r="K23" s="38"/>
      <c r="L23" s="37"/>
      <c r="M23" s="26"/>
      <c r="N23" s="26"/>
      <c r="O23" s="28"/>
      <c r="P23" s="28"/>
      <c r="Q23" s="28"/>
      <c r="R23" s="28"/>
      <c r="S23" s="78">
        <f t="shared" si="1"/>
        <v>0</v>
      </c>
      <c r="T23" s="14"/>
      <c r="U23" s="6">
        <f>+J23+K23+S23</f>
        <v>-9000</v>
      </c>
      <c r="V23" s="6">
        <f>+J23+K23+S23</f>
        <v>-9000</v>
      </c>
    </row>
    <row r="24" spans="1:27" x14ac:dyDescent="0.25">
      <c r="B24" s="28"/>
      <c r="C24" s="28"/>
      <c r="D24" s="37"/>
      <c r="E24" s="28"/>
      <c r="F24" s="28"/>
      <c r="G24" s="28"/>
      <c r="H24" s="28"/>
      <c r="I24" s="38"/>
      <c r="J24" s="84"/>
      <c r="K24" s="38"/>
      <c r="L24" s="37"/>
      <c r="M24" s="26"/>
      <c r="N24" s="26"/>
      <c r="O24" s="28"/>
      <c r="P24" s="28"/>
      <c r="Q24" s="28"/>
      <c r="R24" s="28"/>
      <c r="S24" s="78"/>
      <c r="T24" s="14"/>
      <c r="U24" s="6"/>
      <c r="V24" s="6"/>
      <c r="X24" s="1"/>
      <c r="Y24" s="1"/>
      <c r="Z24" s="1"/>
      <c r="AA24" s="10"/>
    </row>
    <row r="25" spans="1:27" x14ac:dyDescent="0.25">
      <c r="A25" s="1" t="s">
        <v>60</v>
      </c>
      <c r="B25" s="28"/>
      <c r="C25" s="28"/>
      <c r="D25" s="37"/>
      <c r="E25" s="28"/>
      <c r="F25" s="28"/>
      <c r="G25" s="28"/>
      <c r="H25" s="28"/>
      <c r="I25" s="38"/>
      <c r="J25" s="84"/>
      <c r="K25" s="38"/>
      <c r="L25" s="37"/>
      <c r="M25" s="26"/>
      <c r="N25" s="26"/>
      <c r="O25" s="28"/>
      <c r="P25" s="28"/>
      <c r="Q25" s="28"/>
      <c r="R25" s="28"/>
      <c r="S25" s="78"/>
      <c r="T25" s="14"/>
      <c r="U25" s="6"/>
      <c r="V25" s="6"/>
    </row>
    <row r="26" spans="1:27" x14ac:dyDescent="0.25">
      <c r="A26" s="2">
        <v>9091</v>
      </c>
      <c r="B26" s="28" t="s">
        <v>59</v>
      </c>
      <c r="C26" s="28"/>
      <c r="D26" s="37"/>
      <c r="E26" s="28"/>
      <c r="F26" s="28"/>
      <c r="G26" s="28"/>
      <c r="H26" s="28"/>
      <c r="I26" s="38">
        <v>-10000</v>
      </c>
      <c r="J26" s="89">
        <f t="shared" ref="J26" si="5">SUM(D26:I26)</f>
        <v>-10000</v>
      </c>
      <c r="K26" s="38"/>
      <c r="L26" s="37"/>
      <c r="M26" s="26"/>
      <c r="N26" s="26"/>
      <c r="O26" s="28"/>
      <c r="P26" s="28"/>
      <c r="Q26" s="28"/>
      <c r="R26" s="28"/>
      <c r="S26" s="78">
        <f t="shared" si="1"/>
        <v>0</v>
      </c>
      <c r="T26" s="14"/>
      <c r="U26" s="6">
        <f>+J26+K26+S26</f>
        <v>-10000</v>
      </c>
      <c r="V26" s="6">
        <f>+J26+K26+S26</f>
        <v>-10000</v>
      </c>
    </row>
    <row r="27" spans="1:27" hidden="1" x14ac:dyDescent="0.25">
      <c r="A27" s="1" t="s">
        <v>30</v>
      </c>
      <c r="B27" s="28"/>
      <c r="C27" s="28"/>
      <c r="D27" s="37"/>
      <c r="E27" s="28"/>
      <c r="F27" s="28"/>
      <c r="G27" s="28"/>
      <c r="H27" s="28"/>
      <c r="I27" s="38"/>
      <c r="J27" s="88"/>
      <c r="K27" s="38"/>
      <c r="L27" s="37"/>
      <c r="M27" s="26"/>
      <c r="N27" s="26"/>
      <c r="O27" s="26"/>
      <c r="P27" s="26"/>
      <c r="Q27" s="26"/>
      <c r="R27" s="26"/>
      <c r="S27" s="78">
        <f t="shared" si="1"/>
        <v>0</v>
      </c>
      <c r="T27" s="14"/>
      <c r="U27" s="6"/>
      <c r="V27" s="6">
        <f>+J27+K27+S27</f>
        <v>0</v>
      </c>
    </row>
    <row r="28" spans="1:27" x14ac:dyDescent="0.25">
      <c r="A28" s="2">
        <v>9111</v>
      </c>
      <c r="B28" s="28" t="s">
        <v>30</v>
      </c>
      <c r="C28" s="28"/>
      <c r="D28" s="41"/>
      <c r="E28" s="30"/>
      <c r="F28" s="30">
        <v>-1500000</v>
      </c>
      <c r="G28" s="30"/>
      <c r="H28" s="30" t="s">
        <v>92</v>
      </c>
      <c r="I28" s="40"/>
      <c r="J28" s="90">
        <f>SUM(D28:I28)</f>
        <v>-1500000</v>
      </c>
      <c r="K28" s="40"/>
      <c r="L28" s="41"/>
      <c r="M28" s="32"/>
      <c r="N28" s="32"/>
      <c r="O28" s="32"/>
      <c r="P28" s="32"/>
      <c r="Q28" s="30"/>
      <c r="R28" s="33"/>
      <c r="S28" s="86">
        <f t="shared" si="1"/>
        <v>0</v>
      </c>
      <c r="T28" s="14"/>
      <c r="U28" s="11">
        <f>+J28+K28+S28</f>
        <v>-1500000</v>
      </c>
      <c r="V28" s="6">
        <f>+J28+K28+S28</f>
        <v>-1500000</v>
      </c>
      <c r="W28" s="61" t="s">
        <v>101</v>
      </c>
    </row>
    <row r="29" spans="1:27" x14ac:dyDescent="0.25">
      <c r="A29" s="85" t="s">
        <v>86</v>
      </c>
      <c r="C29" s="85"/>
      <c r="D29" s="46">
        <f>SUM(D18:D28)</f>
        <v>-87218</v>
      </c>
      <c r="E29" s="47">
        <f>SUM(E18:E28)</f>
        <v>-33878</v>
      </c>
      <c r="F29" s="47">
        <f>SUM(F18:F28)</f>
        <v>-1527468</v>
      </c>
      <c r="G29" s="47">
        <f>SUM(G18:G28)</f>
        <v>-41256</v>
      </c>
      <c r="H29" s="47">
        <f>SUM(H18:H28)</f>
        <v>-21513</v>
      </c>
      <c r="I29" s="47">
        <f>SUM(I18:I28)</f>
        <v>-131740</v>
      </c>
      <c r="J29" s="116">
        <f>SUM(J18:J28)</f>
        <v>-1843073</v>
      </c>
      <c r="K29" s="48">
        <f>SUM(K18:K28)</f>
        <v>-222118</v>
      </c>
      <c r="L29" s="47">
        <f t="shared" ref="L29:Q29" si="6">SUM(L18:L28)</f>
        <v>-21827</v>
      </c>
      <c r="M29" s="47">
        <f t="shared" si="6"/>
        <v>-7709</v>
      </c>
      <c r="N29" s="47">
        <f t="shared" si="6"/>
        <v>-16623</v>
      </c>
      <c r="O29" s="47">
        <f t="shared" si="6"/>
        <v>-15767</v>
      </c>
      <c r="P29" s="47">
        <f t="shared" si="6"/>
        <v>-65087</v>
      </c>
      <c r="Q29" s="47">
        <f t="shared" si="6"/>
        <v>-86925</v>
      </c>
      <c r="R29" s="47">
        <f>SUM(R18:R28)</f>
        <v>-103908</v>
      </c>
      <c r="S29" s="48">
        <f>SUM(S18:S28)</f>
        <v>-317846</v>
      </c>
      <c r="T29" s="19"/>
      <c r="U29" s="10">
        <f>+J29+K29+S29</f>
        <v>-2383037</v>
      </c>
      <c r="V29" s="10">
        <f>+J29+K29+S29</f>
        <v>-2383037</v>
      </c>
    </row>
    <row r="30" spans="1:27" x14ac:dyDescent="0.25">
      <c r="B30" s="28"/>
      <c r="C30" s="28"/>
      <c r="D30" s="34"/>
      <c r="E30" s="35"/>
      <c r="F30" s="35"/>
      <c r="G30" s="35"/>
      <c r="H30" s="35"/>
      <c r="I30" s="36"/>
      <c r="J30" s="88"/>
      <c r="K30" s="38"/>
      <c r="L30" s="37"/>
      <c r="M30" s="26"/>
      <c r="N30" s="26"/>
      <c r="O30" s="26"/>
      <c r="P30" s="26"/>
      <c r="Q30" s="26"/>
      <c r="R30" s="26"/>
      <c r="S30" s="27"/>
      <c r="T30" s="12"/>
      <c r="U30" s="6"/>
      <c r="V30" s="6"/>
    </row>
    <row r="31" spans="1:27" hidden="1" x14ac:dyDescent="0.25">
      <c r="A31" s="1" t="s">
        <v>84</v>
      </c>
      <c r="B31" s="28"/>
      <c r="C31" s="28"/>
      <c r="D31" s="37"/>
      <c r="E31" s="28"/>
      <c r="F31" s="28"/>
      <c r="G31" s="28"/>
      <c r="H31" s="28"/>
      <c r="I31" s="38"/>
      <c r="J31" s="88"/>
      <c r="K31" s="38"/>
      <c r="L31" s="37"/>
      <c r="M31" s="26"/>
      <c r="N31" s="26"/>
      <c r="O31" s="26"/>
      <c r="P31" s="26"/>
      <c r="Q31" s="26"/>
      <c r="R31" s="26"/>
      <c r="S31" s="27"/>
      <c r="T31" s="12"/>
      <c r="U31" s="6"/>
      <c r="V31" s="6">
        <f>+J31+K31+S31</f>
        <v>0</v>
      </c>
    </row>
    <row r="32" spans="1:27" x14ac:dyDescent="0.25">
      <c r="A32" s="2">
        <v>1111</v>
      </c>
      <c r="B32" s="28" t="s">
        <v>7</v>
      </c>
      <c r="C32" s="28"/>
      <c r="D32" s="49">
        <v>17000</v>
      </c>
      <c r="E32" s="29">
        <v>1450</v>
      </c>
      <c r="F32" s="29"/>
      <c r="G32" s="29">
        <v>2000</v>
      </c>
      <c r="H32" s="29"/>
      <c r="I32" s="38"/>
      <c r="J32" s="84">
        <f>SUM(D32:I32)</f>
        <v>20450</v>
      </c>
      <c r="K32" s="50">
        <v>25000</v>
      </c>
      <c r="L32" s="49">
        <v>1000</v>
      </c>
      <c r="M32" s="29"/>
      <c r="N32" s="29">
        <v>4000</v>
      </c>
      <c r="O32" s="29"/>
      <c r="P32" s="29">
        <v>4000</v>
      </c>
      <c r="Q32" s="29">
        <v>10000</v>
      </c>
      <c r="R32" s="29"/>
      <c r="S32" s="50">
        <f>SUM(L32:R32)</f>
        <v>19000</v>
      </c>
      <c r="T32" s="13"/>
      <c r="U32" s="7">
        <f>+J32+K32+S32</f>
        <v>64450</v>
      </c>
      <c r="V32" s="7">
        <f>+J32+K32+S32</f>
        <v>64450</v>
      </c>
    </row>
    <row r="33" spans="1:22" x14ac:dyDescent="0.25">
      <c r="A33" s="2">
        <v>1211</v>
      </c>
      <c r="B33" s="28" t="s">
        <v>8</v>
      </c>
      <c r="C33" s="28"/>
      <c r="D33" s="49">
        <v>22000</v>
      </c>
      <c r="E33" s="29">
        <v>1000</v>
      </c>
      <c r="F33" s="29"/>
      <c r="G33" s="29">
        <v>5500</v>
      </c>
      <c r="H33" s="28" t="s">
        <v>92</v>
      </c>
      <c r="I33" s="38"/>
      <c r="J33" s="84">
        <f t="shared" ref="J33:J36" si="7">SUM(D33:I33)</f>
        <v>28500</v>
      </c>
      <c r="K33" s="50">
        <v>45000</v>
      </c>
      <c r="L33" s="49">
        <v>4000</v>
      </c>
      <c r="M33" s="29"/>
      <c r="N33" s="29">
        <v>8000</v>
      </c>
      <c r="O33" s="29">
        <v>1400</v>
      </c>
      <c r="P33" s="29">
        <v>9000</v>
      </c>
      <c r="Q33" s="29">
        <v>15000</v>
      </c>
      <c r="R33" s="29"/>
      <c r="S33" s="50">
        <f t="shared" ref="S33:S87" si="8">SUM(L33:R33)</f>
        <v>37400</v>
      </c>
      <c r="T33" s="13"/>
      <c r="U33" s="7">
        <f>+J33+K33+S33</f>
        <v>110900</v>
      </c>
      <c r="V33" s="7">
        <f>+J33+K33+S33</f>
        <v>110900</v>
      </c>
    </row>
    <row r="34" spans="1:22" x14ac:dyDescent="0.25">
      <c r="A34" s="2">
        <v>1311</v>
      </c>
      <c r="B34" s="28" t="s">
        <v>79</v>
      </c>
      <c r="C34" s="28"/>
      <c r="D34" s="49">
        <v>11000</v>
      </c>
      <c r="E34" s="29">
        <v>2500</v>
      </c>
      <c r="F34" s="29"/>
      <c r="G34" s="29">
        <v>2000</v>
      </c>
      <c r="H34" s="29">
        <v>700</v>
      </c>
      <c r="I34" s="38"/>
      <c r="J34" s="84">
        <f t="shared" si="7"/>
        <v>16200</v>
      </c>
      <c r="K34" s="50">
        <v>21000</v>
      </c>
      <c r="L34" s="49">
        <v>800</v>
      </c>
      <c r="M34" s="29">
        <v>2600</v>
      </c>
      <c r="N34" s="29">
        <v>4600</v>
      </c>
      <c r="O34" s="29">
        <v>100</v>
      </c>
      <c r="P34" s="29">
        <v>11600</v>
      </c>
      <c r="Q34" s="29">
        <v>5750</v>
      </c>
      <c r="R34" s="29" t="s">
        <v>92</v>
      </c>
      <c r="S34" s="50">
        <f>SUM(L34:R34)</f>
        <v>25450</v>
      </c>
      <c r="T34" s="13"/>
      <c r="U34" s="7">
        <f>+J34+K34+S34</f>
        <v>62650</v>
      </c>
      <c r="V34" s="7">
        <f>+J34+K34+S34</f>
        <v>62650</v>
      </c>
    </row>
    <row r="35" spans="1:22" x14ac:dyDescent="0.25">
      <c r="A35" s="2">
        <v>1411</v>
      </c>
      <c r="B35" s="28" t="s">
        <v>77</v>
      </c>
      <c r="C35" s="28"/>
      <c r="D35" s="49"/>
      <c r="E35" s="29">
        <v>5000</v>
      </c>
      <c r="F35" s="29"/>
      <c r="G35" s="93"/>
      <c r="H35" s="29"/>
      <c r="I35" s="50">
        <v>10000</v>
      </c>
      <c r="J35" s="84">
        <f t="shared" si="7"/>
        <v>15000</v>
      </c>
      <c r="K35" s="50">
        <v>60000</v>
      </c>
      <c r="L35" s="49"/>
      <c r="M35" s="29"/>
      <c r="N35" s="29"/>
      <c r="O35" s="29"/>
      <c r="P35" s="29"/>
      <c r="Q35" s="29"/>
      <c r="R35" s="29"/>
      <c r="S35" s="50">
        <f t="shared" si="8"/>
        <v>0</v>
      </c>
      <c r="T35" s="13"/>
      <c r="U35" s="7">
        <f>+J35+K35+S35</f>
        <v>75000</v>
      </c>
      <c r="V35" s="7">
        <f>+J35+K35+S35</f>
        <v>75000</v>
      </c>
    </row>
    <row r="36" spans="1:22" x14ac:dyDescent="0.25">
      <c r="A36" s="2">
        <v>1511</v>
      </c>
      <c r="B36" s="28" t="s">
        <v>69</v>
      </c>
      <c r="C36" s="28"/>
      <c r="D36" s="49"/>
      <c r="E36" s="29"/>
      <c r="F36" s="29"/>
      <c r="G36" s="29"/>
      <c r="H36" s="29"/>
      <c r="I36" s="50">
        <v>29213</v>
      </c>
      <c r="J36" s="84">
        <f t="shared" si="7"/>
        <v>29213</v>
      </c>
      <c r="K36" s="50">
        <v>32800</v>
      </c>
      <c r="L36" s="49"/>
      <c r="M36" s="29"/>
      <c r="N36" s="29"/>
      <c r="O36" s="29">
        <v>4000</v>
      </c>
      <c r="P36" s="29"/>
      <c r="Q36" s="45"/>
      <c r="R36" s="29">
        <v>18800</v>
      </c>
      <c r="S36" s="50">
        <f t="shared" si="8"/>
        <v>22800</v>
      </c>
      <c r="U36" s="7">
        <f>+J36+K36+S36</f>
        <v>84813</v>
      </c>
      <c r="V36" s="7">
        <f>+J36+K36+S36</f>
        <v>84813</v>
      </c>
    </row>
    <row r="37" spans="1:22" x14ac:dyDescent="0.25">
      <c r="A37" s="2">
        <v>1611</v>
      </c>
      <c r="B37" s="28" t="s">
        <v>66</v>
      </c>
      <c r="C37" s="28"/>
      <c r="D37" s="49"/>
      <c r="E37" s="29"/>
      <c r="F37" s="29"/>
      <c r="G37" s="29"/>
      <c r="H37" s="29">
        <v>10000</v>
      </c>
      <c r="I37" s="94"/>
      <c r="J37" s="84">
        <f>SUM(D37:H37)</f>
        <v>10000</v>
      </c>
      <c r="K37" s="50"/>
      <c r="L37" s="49"/>
      <c r="M37" s="29">
        <v>12500</v>
      </c>
      <c r="N37" s="29"/>
      <c r="O37" s="29"/>
      <c r="Q37" s="29"/>
      <c r="R37" s="29"/>
      <c r="S37" s="50">
        <f t="shared" si="8"/>
        <v>12500</v>
      </c>
      <c r="T37" s="13"/>
      <c r="U37" s="7">
        <f>+J37+K37+S37</f>
        <v>22500</v>
      </c>
      <c r="V37" s="7">
        <f>+J37+K37+S37</f>
        <v>22500</v>
      </c>
    </row>
    <row r="38" spans="1:22" x14ac:dyDescent="0.25">
      <c r="A38" s="2">
        <v>1911</v>
      </c>
      <c r="B38" s="28" t="s">
        <v>43</v>
      </c>
      <c r="C38" s="28"/>
      <c r="D38" s="39"/>
      <c r="E38" s="31"/>
      <c r="F38" s="31"/>
      <c r="G38" s="31"/>
      <c r="H38" s="31"/>
      <c r="I38" s="53"/>
      <c r="J38" s="84">
        <v>0</v>
      </c>
      <c r="K38" s="50"/>
      <c r="L38" s="49">
        <v>1500</v>
      </c>
      <c r="M38" s="29"/>
      <c r="N38" s="29"/>
      <c r="O38" s="29"/>
      <c r="P38" s="29">
        <v>3000</v>
      </c>
      <c r="Q38" s="29"/>
      <c r="R38" s="29"/>
      <c r="S38" s="50">
        <f t="shared" si="8"/>
        <v>4500</v>
      </c>
      <c r="T38" s="13"/>
      <c r="U38" s="9">
        <f>+J38+K38+S38</f>
        <v>4500</v>
      </c>
      <c r="V38" s="7">
        <f>+J38+K38+S38</f>
        <v>4500</v>
      </c>
    </row>
    <row r="39" spans="1:22" x14ac:dyDescent="0.25">
      <c r="A39" s="2"/>
      <c r="B39" s="85" t="s">
        <v>75</v>
      </c>
      <c r="C39" s="85"/>
      <c r="D39" s="72">
        <f>SUM(D32:D38)</f>
        <v>50000</v>
      </c>
      <c r="E39" s="82">
        <f>SUM(E32:E38)</f>
        <v>9950</v>
      </c>
      <c r="F39" s="82">
        <f>SUM(F32:F38)</f>
        <v>0</v>
      </c>
      <c r="G39" s="82">
        <f>SUM(G32:G38)</f>
        <v>9500</v>
      </c>
      <c r="H39" s="82">
        <f>SUM(H32:H38)</f>
        <v>10700</v>
      </c>
      <c r="I39" s="83">
        <f t="shared" ref="I39:K39" si="9">SUM(I32:I38)</f>
        <v>39213</v>
      </c>
      <c r="J39" s="87">
        <f t="shared" si="9"/>
        <v>119363</v>
      </c>
      <c r="K39" s="56">
        <f t="shared" si="9"/>
        <v>183800</v>
      </c>
      <c r="L39" s="54">
        <f>SUM(L32:L38)</f>
        <v>7300</v>
      </c>
      <c r="M39" s="55">
        <f t="shared" ref="M39:R39" si="10">SUM(M32:M38)</f>
        <v>15100</v>
      </c>
      <c r="N39" s="55">
        <f t="shared" si="10"/>
        <v>16600</v>
      </c>
      <c r="O39" s="55">
        <f t="shared" si="10"/>
        <v>5500</v>
      </c>
      <c r="P39" s="55">
        <f t="shared" si="10"/>
        <v>27600</v>
      </c>
      <c r="Q39" s="55">
        <f t="shared" si="10"/>
        <v>30750</v>
      </c>
      <c r="R39" s="55">
        <f t="shared" si="10"/>
        <v>18800</v>
      </c>
      <c r="S39" s="56">
        <f t="shared" si="8"/>
        <v>121650</v>
      </c>
      <c r="T39" s="20"/>
      <c r="U39" s="21">
        <f>+J39+K39+S39</f>
        <v>424813</v>
      </c>
      <c r="V39" s="21">
        <f>+J39+K39+S39</f>
        <v>424813</v>
      </c>
    </row>
    <row r="40" spans="1:22" x14ac:dyDescent="0.25">
      <c r="A40" s="2"/>
      <c r="B40" s="28"/>
      <c r="C40" s="28"/>
      <c r="D40" s="99"/>
      <c r="E40" s="103"/>
      <c r="F40" s="103"/>
      <c r="G40" s="103"/>
      <c r="H40" s="103"/>
      <c r="I40" s="104"/>
      <c r="J40" s="38"/>
      <c r="K40" s="36"/>
      <c r="L40" s="49"/>
      <c r="M40" s="29"/>
      <c r="N40" s="29"/>
      <c r="O40" s="29"/>
      <c r="P40" s="29"/>
      <c r="Q40" s="29"/>
      <c r="R40" s="26"/>
      <c r="S40" s="50"/>
      <c r="T40" s="13"/>
      <c r="U40" s="6"/>
      <c r="V40" s="43"/>
    </row>
    <row r="41" spans="1:22" hidden="1" x14ac:dyDescent="0.25">
      <c r="A41" s="1" t="s">
        <v>70</v>
      </c>
      <c r="B41" s="28"/>
      <c r="C41" s="28"/>
      <c r="D41" s="101"/>
      <c r="E41" s="100"/>
      <c r="F41" s="100"/>
      <c r="G41" s="100"/>
      <c r="H41" s="100"/>
      <c r="I41" s="105"/>
      <c r="J41" s="38"/>
      <c r="K41" s="38"/>
      <c r="L41" s="49"/>
      <c r="M41" s="13"/>
      <c r="N41" s="13"/>
      <c r="O41" s="13"/>
      <c r="P41" s="13"/>
      <c r="Q41" s="13"/>
      <c r="R41" s="12"/>
      <c r="S41" s="50">
        <f t="shared" si="8"/>
        <v>0</v>
      </c>
      <c r="T41" s="13"/>
      <c r="U41" s="6">
        <f>+J41+K41+S41</f>
        <v>0</v>
      </c>
      <c r="V41" s="43"/>
    </row>
    <row r="42" spans="1:22" x14ac:dyDescent="0.25">
      <c r="A42" s="2">
        <v>3011</v>
      </c>
      <c r="B42" s="28" t="s">
        <v>61</v>
      </c>
      <c r="C42" s="28"/>
      <c r="D42" s="49">
        <v>21731</v>
      </c>
      <c r="E42" s="29">
        <v>19165</v>
      </c>
      <c r="F42" s="29"/>
      <c r="G42" s="29"/>
      <c r="H42" s="29"/>
      <c r="I42" s="50">
        <v>44457</v>
      </c>
      <c r="J42" s="50">
        <f>SUM(D42:I42)</f>
        <v>85353</v>
      </c>
      <c r="K42" s="50">
        <v>147764</v>
      </c>
      <c r="L42" s="49"/>
      <c r="M42" s="29"/>
      <c r="N42" s="29"/>
      <c r="O42" s="29"/>
      <c r="P42" s="29"/>
      <c r="Q42" s="29"/>
      <c r="R42" s="29">
        <v>44765</v>
      </c>
      <c r="S42" s="50">
        <f>SUM(L42:R42)</f>
        <v>44765</v>
      </c>
      <c r="T42" s="13"/>
      <c r="U42" s="7">
        <f>+J42+K42+S42</f>
        <v>277882</v>
      </c>
      <c r="V42" s="7">
        <f>+J42+K42+S42</f>
        <v>277882</v>
      </c>
    </row>
    <row r="43" spans="1:22" x14ac:dyDescent="0.25">
      <c r="A43" s="2">
        <v>3111</v>
      </c>
      <c r="B43" s="28" t="s">
        <v>62</v>
      </c>
      <c r="C43" s="28"/>
      <c r="D43" s="49">
        <v>3579</v>
      </c>
      <c r="E43" s="29">
        <v>3119</v>
      </c>
      <c r="F43" s="29"/>
      <c r="G43" s="29"/>
      <c r="H43" s="29"/>
      <c r="I43" s="50">
        <v>6818</v>
      </c>
      <c r="J43" s="50">
        <f t="shared" ref="J43:J55" si="11">SUM(D43:I43)</f>
        <v>13516</v>
      </c>
      <c r="K43" s="50">
        <v>6867</v>
      </c>
      <c r="L43" s="49"/>
      <c r="M43" s="29"/>
      <c r="N43" s="29"/>
      <c r="O43" s="29"/>
      <c r="P43" s="29"/>
      <c r="Q43" s="29"/>
      <c r="R43" s="29">
        <v>6867</v>
      </c>
      <c r="S43" s="50">
        <f>SUM(L43:R43)</f>
        <v>6867</v>
      </c>
      <c r="T43" s="13"/>
      <c r="U43" s="7">
        <f>+J43+K43+S43</f>
        <v>27250</v>
      </c>
      <c r="V43" s="7">
        <f>+J43+K43+S43</f>
        <v>27250</v>
      </c>
    </row>
    <row r="44" spans="1:22" x14ac:dyDescent="0.25">
      <c r="A44" s="2">
        <v>3211</v>
      </c>
      <c r="B44" s="28" t="s">
        <v>63</v>
      </c>
      <c r="C44" s="28"/>
      <c r="D44" s="49">
        <v>1340</v>
      </c>
      <c r="E44" s="29">
        <v>1332</v>
      </c>
      <c r="F44" s="29"/>
      <c r="G44" s="29"/>
      <c r="H44" s="29"/>
      <c r="I44" s="50">
        <v>3417</v>
      </c>
      <c r="J44" s="50">
        <f t="shared" si="11"/>
        <v>6089</v>
      </c>
      <c r="K44" s="50">
        <v>3444</v>
      </c>
      <c r="L44" s="49"/>
      <c r="M44" s="29"/>
      <c r="N44" s="29"/>
      <c r="O44" s="29"/>
      <c r="P44" s="29"/>
      <c r="Q44" s="29"/>
      <c r="R44" s="29">
        <v>3444</v>
      </c>
      <c r="S44" s="50">
        <f>SUM(L44:R44)</f>
        <v>3444</v>
      </c>
      <c r="T44" s="13"/>
      <c r="U44" s="7">
        <f>+J44+K44+S44</f>
        <v>12977</v>
      </c>
      <c r="V44" s="7">
        <f>+J44+K44+S44</f>
        <v>12977</v>
      </c>
    </row>
    <row r="45" spans="1:22" x14ac:dyDescent="0.25">
      <c r="A45" s="2">
        <v>3311</v>
      </c>
      <c r="B45" s="28" t="s">
        <v>64</v>
      </c>
      <c r="C45" s="28"/>
      <c r="D45" s="49"/>
      <c r="E45" s="29"/>
      <c r="F45" s="29"/>
      <c r="G45" s="29"/>
      <c r="H45" s="29"/>
      <c r="I45" s="50">
        <v>2667</v>
      </c>
      <c r="J45" s="50">
        <f t="shared" si="11"/>
        <v>2667</v>
      </c>
      <c r="K45" s="50">
        <v>2667</v>
      </c>
      <c r="L45" s="49"/>
      <c r="M45" s="29"/>
      <c r="N45" s="29"/>
      <c r="O45" s="29"/>
      <c r="P45" s="29"/>
      <c r="Q45" s="29"/>
      <c r="R45" s="29">
        <v>2667</v>
      </c>
      <c r="S45" s="50">
        <f>SUM(L45:R45)</f>
        <v>2667</v>
      </c>
      <c r="T45" s="13"/>
      <c r="U45" s="7">
        <f>+J45+K45+S45</f>
        <v>8001</v>
      </c>
      <c r="V45" s="7">
        <f>+J45+K45+S45</f>
        <v>8001</v>
      </c>
    </row>
    <row r="46" spans="1:22" hidden="1" x14ac:dyDescent="0.25">
      <c r="A46" s="2">
        <v>3412</v>
      </c>
      <c r="B46" s="28" t="s">
        <v>81</v>
      </c>
      <c r="C46" s="28"/>
      <c r="D46" s="49"/>
      <c r="E46" s="29"/>
      <c r="F46" s="29"/>
      <c r="G46" s="29"/>
      <c r="H46" s="29"/>
      <c r="I46" s="59"/>
      <c r="J46" s="50"/>
      <c r="K46" s="50">
        <v>0</v>
      </c>
      <c r="L46" s="75"/>
      <c r="M46" s="29"/>
      <c r="N46" s="29"/>
      <c r="O46" s="29"/>
      <c r="P46" s="29"/>
      <c r="Q46" s="29"/>
      <c r="R46" s="57"/>
      <c r="S46" s="59"/>
      <c r="T46" s="22"/>
      <c r="U46" s="23">
        <f>+J46+K46+S46</f>
        <v>0</v>
      </c>
      <c r="V46" s="7"/>
    </row>
    <row r="47" spans="1:22" hidden="1" x14ac:dyDescent="0.25">
      <c r="A47" s="2" t="s">
        <v>65</v>
      </c>
      <c r="B47" s="28"/>
      <c r="C47" s="28"/>
      <c r="D47" s="49"/>
      <c r="E47" s="29"/>
      <c r="F47" s="29"/>
      <c r="G47" s="29"/>
      <c r="H47" s="29"/>
      <c r="I47" s="50"/>
      <c r="J47" s="50"/>
      <c r="K47" s="50"/>
      <c r="L47" s="75"/>
      <c r="M47" s="29"/>
      <c r="N47" s="29"/>
      <c r="O47" s="29"/>
      <c r="P47" s="29"/>
      <c r="Q47" s="29"/>
      <c r="R47" s="29"/>
      <c r="S47" s="50">
        <f t="shared" si="8"/>
        <v>0</v>
      </c>
      <c r="T47" s="13"/>
      <c r="U47" s="7">
        <f>+J47+K47+S47</f>
        <v>0</v>
      </c>
      <c r="V47" s="7">
        <f>+J47+K47+S47</f>
        <v>0</v>
      </c>
    </row>
    <row r="48" spans="1:22" hidden="1" x14ac:dyDescent="0.25">
      <c r="A48" s="2">
        <v>3501</v>
      </c>
      <c r="B48" s="57" t="s">
        <v>107</v>
      </c>
      <c r="C48" s="28"/>
      <c r="D48" s="49"/>
      <c r="E48" s="29"/>
      <c r="F48" s="29"/>
      <c r="G48" s="29"/>
      <c r="H48" s="29"/>
      <c r="I48" s="50">
        <v>7398</v>
      </c>
      <c r="J48" s="50">
        <f t="shared" si="11"/>
        <v>7398</v>
      </c>
      <c r="K48" s="50">
        <v>11619</v>
      </c>
      <c r="L48" s="75"/>
      <c r="M48" s="29"/>
      <c r="N48" s="29"/>
      <c r="O48" s="29"/>
      <c r="P48" s="29"/>
      <c r="Q48" s="29"/>
      <c r="R48" s="29">
        <v>7398</v>
      </c>
      <c r="S48" s="50">
        <f>SUM(L48:R48)</f>
        <v>7398</v>
      </c>
      <c r="T48" s="16"/>
      <c r="U48" s="7" t="e">
        <f>+J48+#REF!+S48</f>
        <v>#REF!</v>
      </c>
      <c r="V48" s="7">
        <f>+J48+K48+S48</f>
        <v>26415</v>
      </c>
    </row>
    <row r="49" spans="1:22" x14ac:dyDescent="0.25">
      <c r="A49" s="121">
        <v>3511</v>
      </c>
      <c r="B49" s="28" t="s">
        <v>10</v>
      </c>
      <c r="C49" s="28"/>
      <c r="D49" s="49"/>
      <c r="E49" s="29"/>
      <c r="F49" s="29"/>
      <c r="G49" s="29"/>
      <c r="H49" s="29"/>
      <c r="I49" s="50">
        <v>6000</v>
      </c>
      <c r="J49" s="50">
        <f t="shared" si="11"/>
        <v>6000</v>
      </c>
      <c r="K49" s="50">
        <v>300</v>
      </c>
      <c r="L49" s="75"/>
      <c r="M49" s="29"/>
      <c r="N49" s="29"/>
      <c r="O49" s="45"/>
      <c r="P49" s="29"/>
      <c r="Q49" s="29"/>
      <c r="R49" s="29"/>
      <c r="S49" s="50">
        <f>SUM(L49:R49)</f>
        <v>0</v>
      </c>
      <c r="T49" s="16"/>
      <c r="U49" s="7">
        <f>+J49+K49+S49</f>
        <v>6300</v>
      </c>
      <c r="V49" s="7">
        <f>+J49+K49+S49</f>
        <v>6300</v>
      </c>
    </row>
    <row r="50" spans="1:22" x14ac:dyDescent="0.25">
      <c r="A50" s="2">
        <v>3611</v>
      </c>
      <c r="B50" s="28" t="s">
        <v>97</v>
      </c>
      <c r="C50" s="28"/>
      <c r="D50" s="49"/>
      <c r="E50" s="29"/>
      <c r="F50" s="29"/>
      <c r="G50" s="29">
        <v>3182</v>
      </c>
      <c r="H50" s="29"/>
      <c r="I50" s="50"/>
      <c r="J50" s="50">
        <f t="shared" si="11"/>
        <v>3182</v>
      </c>
      <c r="K50" s="50">
        <v>0</v>
      </c>
      <c r="L50" s="75"/>
      <c r="M50" s="29"/>
      <c r="N50" s="29">
        <v>971</v>
      </c>
      <c r="O50" s="29"/>
      <c r="P50" s="29"/>
      <c r="Q50" s="29"/>
      <c r="R50" s="29"/>
      <c r="S50" s="50">
        <f>SUM(L50:R50)</f>
        <v>971</v>
      </c>
      <c r="T50" s="13"/>
      <c r="U50" s="7">
        <f>+J50+K51+S50</f>
        <v>27249</v>
      </c>
      <c r="V50" s="7">
        <f>+J50+K50+S50</f>
        <v>4153</v>
      </c>
    </row>
    <row r="51" spans="1:22" x14ac:dyDescent="0.25">
      <c r="A51" s="2">
        <v>3711</v>
      </c>
      <c r="B51" s="28" t="s">
        <v>11</v>
      </c>
      <c r="C51" s="28"/>
      <c r="D51" s="49">
        <v>10502</v>
      </c>
      <c r="E51" s="29">
        <v>8989</v>
      </c>
      <c r="F51" s="29"/>
      <c r="G51" s="29"/>
      <c r="H51" s="29"/>
      <c r="I51" s="50">
        <v>27979</v>
      </c>
      <c r="J51" s="50">
        <f t="shared" si="11"/>
        <v>47470</v>
      </c>
      <c r="K51" s="50">
        <v>23096</v>
      </c>
      <c r="L51" s="75">
        <v>665</v>
      </c>
      <c r="M51" s="29"/>
      <c r="N51" s="29">
        <v>547</v>
      </c>
      <c r="O51" s="29">
        <v>1654</v>
      </c>
      <c r="P51" s="29">
        <v>2217</v>
      </c>
      <c r="Q51" s="29">
        <v>6902</v>
      </c>
      <c r="R51" s="29">
        <v>19996</v>
      </c>
      <c r="S51" s="50">
        <f>SUM(L51:R51)</f>
        <v>31981</v>
      </c>
      <c r="T51" s="13"/>
      <c r="U51" s="7">
        <f>+J51+K52+S51</f>
        <v>79451</v>
      </c>
      <c r="V51" s="7">
        <f>+J51+K51+S51</f>
        <v>102547</v>
      </c>
    </row>
    <row r="52" spans="1:22" x14ac:dyDescent="0.25">
      <c r="A52" s="2">
        <v>3811</v>
      </c>
      <c r="B52" s="28" t="s">
        <v>12</v>
      </c>
      <c r="C52" s="28"/>
      <c r="D52" s="37"/>
      <c r="E52" s="28"/>
      <c r="F52" s="29"/>
      <c r="G52" s="29"/>
      <c r="H52" s="28"/>
      <c r="I52" s="50">
        <v>2548</v>
      </c>
      <c r="J52" s="50">
        <f t="shared" si="11"/>
        <v>2548</v>
      </c>
      <c r="K52" s="50">
        <v>0</v>
      </c>
      <c r="L52" s="75"/>
      <c r="M52" s="29">
        <v>146</v>
      </c>
      <c r="N52" s="29"/>
      <c r="O52" s="29"/>
      <c r="P52" s="29">
        <v>392</v>
      </c>
      <c r="Q52" s="29">
        <v>183</v>
      </c>
      <c r="R52" s="29"/>
      <c r="S52" s="50">
        <f>SUM(L52:R52)</f>
        <v>721</v>
      </c>
      <c r="T52" s="13"/>
      <c r="U52" s="7">
        <f>+J52+K53+S52</f>
        <v>3269</v>
      </c>
      <c r="V52" s="7">
        <f>+J52+K52+S52</f>
        <v>3269</v>
      </c>
    </row>
    <row r="53" spans="1:22" x14ac:dyDescent="0.25">
      <c r="A53" s="109">
        <v>3911</v>
      </c>
      <c r="B53" s="36" t="s">
        <v>41</v>
      </c>
      <c r="C53" s="28"/>
      <c r="D53" s="37"/>
      <c r="E53" s="28"/>
      <c r="F53" s="28"/>
      <c r="G53" s="29"/>
      <c r="H53" s="28"/>
      <c r="I53" s="50">
        <v>2741</v>
      </c>
      <c r="J53" s="50">
        <f t="shared" si="11"/>
        <v>2741</v>
      </c>
      <c r="K53" s="50">
        <v>0</v>
      </c>
      <c r="L53" s="75"/>
      <c r="M53" s="29"/>
      <c r="N53" s="29"/>
      <c r="O53" s="29"/>
      <c r="P53" s="29"/>
      <c r="Q53" s="29"/>
      <c r="R53" s="12"/>
      <c r="S53" s="50">
        <f>SUM(L53:R53)</f>
        <v>0</v>
      </c>
      <c r="T53" s="17"/>
      <c r="U53" s="7">
        <f>+J53+K54+S53</f>
        <v>3027</v>
      </c>
      <c r="V53" s="7">
        <f>+J53+K53+S53</f>
        <v>2741</v>
      </c>
    </row>
    <row r="54" spans="1:22" x14ac:dyDescent="0.25">
      <c r="A54" s="110">
        <v>3912</v>
      </c>
      <c r="B54" s="40" t="s">
        <v>42</v>
      </c>
      <c r="C54" s="28"/>
      <c r="D54" s="49">
        <v>1650</v>
      </c>
      <c r="E54" s="29">
        <v>3640</v>
      </c>
      <c r="F54" s="28"/>
      <c r="G54" s="29"/>
      <c r="H54" s="29">
        <v>750</v>
      </c>
      <c r="I54" s="50" t="s">
        <v>92</v>
      </c>
      <c r="J54" s="50">
        <f t="shared" si="11"/>
        <v>6040</v>
      </c>
      <c r="K54" s="50">
        <v>286</v>
      </c>
      <c r="L54" s="75"/>
      <c r="M54" s="29"/>
      <c r="N54" s="29"/>
      <c r="O54" s="29">
        <v>4363</v>
      </c>
      <c r="P54" s="29">
        <v>1162</v>
      </c>
      <c r="Q54" s="29"/>
      <c r="R54" s="29" t="s">
        <v>92</v>
      </c>
      <c r="S54" s="50">
        <f>SUM(L54:R54)</f>
        <v>5525</v>
      </c>
      <c r="T54" s="13"/>
      <c r="U54" s="7">
        <f>+J54+K55+S54</f>
        <v>2428</v>
      </c>
      <c r="V54" s="7">
        <f>+J54+K54+S54</f>
        <v>11851</v>
      </c>
    </row>
    <row r="55" spans="1:22" x14ac:dyDescent="0.25">
      <c r="A55" s="2"/>
      <c r="B55" s="28" t="s">
        <v>106</v>
      </c>
      <c r="C55" s="28"/>
      <c r="D55" s="102"/>
      <c r="E55" s="106"/>
      <c r="F55" s="106"/>
      <c r="G55" s="107"/>
      <c r="H55" s="106"/>
      <c r="I55" s="40">
        <v>-11912</v>
      </c>
      <c r="J55" s="59">
        <f t="shared" si="11"/>
        <v>-11912</v>
      </c>
      <c r="K55" s="108">
        <v>-9137</v>
      </c>
      <c r="L55" s="127"/>
      <c r="M55" s="58"/>
      <c r="N55" s="58"/>
      <c r="O55" s="58"/>
      <c r="P55" s="58"/>
      <c r="Q55" s="58"/>
      <c r="R55" s="129">
        <v>-1646</v>
      </c>
      <c r="S55" s="59"/>
      <c r="T55" s="22"/>
      <c r="U55" s="44">
        <f>+J55+K57+S55</f>
        <v>-11912</v>
      </c>
      <c r="V55" s="23">
        <f>+J55+K55+S55</f>
        <v>-21049</v>
      </c>
    </row>
    <row r="56" spans="1:22" x14ac:dyDescent="0.25">
      <c r="A56" s="2"/>
      <c r="B56" s="85" t="s">
        <v>91</v>
      </c>
      <c r="C56" s="85"/>
      <c r="D56" s="54">
        <f>SUM(D42:D55)</f>
        <v>38802</v>
      </c>
      <c r="E56" s="55">
        <f>SUM(E42:E55)</f>
        <v>36245</v>
      </c>
      <c r="F56" s="55">
        <f>SUM(F42:F55)</f>
        <v>0</v>
      </c>
      <c r="G56" s="55">
        <f>SUM(G42:G55)</f>
        <v>3182</v>
      </c>
      <c r="H56" s="55">
        <f>SUM(H42:H55)</f>
        <v>750</v>
      </c>
      <c r="I56" s="56">
        <f>SUM(I42:I55)</f>
        <v>92113</v>
      </c>
      <c r="J56" s="87">
        <f>SUM(D56:I56)</f>
        <v>171092</v>
      </c>
      <c r="K56" s="114">
        <f>SUM(K42:K55)</f>
        <v>186906</v>
      </c>
      <c r="L56" s="55">
        <f>SUM(L42:L55)</f>
        <v>665</v>
      </c>
      <c r="M56" s="55">
        <f>SUM(M42:M55)</f>
        <v>146</v>
      </c>
      <c r="N56" s="55">
        <f>SUM(N42:N55)</f>
        <v>1518</v>
      </c>
      <c r="O56" s="55">
        <f>SUM(O42:O55)</f>
        <v>6017</v>
      </c>
      <c r="P56" s="55">
        <f>SUM(P42:P55)</f>
        <v>3771</v>
      </c>
      <c r="Q56" s="55">
        <f>SUM(Q42:Q55)</f>
        <v>7085</v>
      </c>
      <c r="R56" s="55">
        <f>SUM(R42:R55)</f>
        <v>83491</v>
      </c>
      <c r="S56" s="56">
        <f>SUM(L56:R56)</f>
        <v>102693</v>
      </c>
      <c r="T56" s="20"/>
      <c r="U56" s="21">
        <f>+J56+K56+S56</f>
        <v>460691</v>
      </c>
      <c r="V56" s="21">
        <f>+J56+K56+S56</f>
        <v>460691</v>
      </c>
    </row>
    <row r="57" spans="1:22" x14ac:dyDescent="0.25">
      <c r="A57" s="2"/>
      <c r="B57" s="28"/>
      <c r="C57" s="28"/>
      <c r="D57" s="25"/>
      <c r="E57" s="45"/>
      <c r="F57" s="45"/>
      <c r="G57" s="45"/>
      <c r="H57" s="45"/>
      <c r="I57" s="45"/>
      <c r="J57" s="84"/>
      <c r="K57" s="50"/>
      <c r="L57" s="128"/>
      <c r="M57" s="26"/>
      <c r="N57" s="26"/>
      <c r="O57" s="26"/>
      <c r="P57" s="26"/>
      <c r="Q57" s="26"/>
      <c r="R57" s="26"/>
      <c r="S57" s="50"/>
      <c r="T57" s="13"/>
      <c r="U57" s="7"/>
      <c r="V57" s="7"/>
    </row>
    <row r="58" spans="1:22" x14ac:dyDescent="0.25">
      <c r="A58" s="130" t="s">
        <v>110</v>
      </c>
      <c r="B58" s="28"/>
      <c r="C58" s="28"/>
      <c r="D58" s="128"/>
      <c r="E58" s="45"/>
      <c r="F58" s="45"/>
      <c r="G58" s="45"/>
      <c r="H58" s="45"/>
      <c r="I58" s="45"/>
      <c r="J58" s="84"/>
      <c r="K58" s="50"/>
      <c r="L58" s="128"/>
      <c r="M58" s="26"/>
      <c r="N58" s="26"/>
      <c r="O58" s="26"/>
      <c r="P58" s="26"/>
      <c r="Q58" s="26"/>
      <c r="R58" s="26"/>
      <c r="S58" s="50"/>
      <c r="T58" s="13"/>
      <c r="U58" s="7"/>
      <c r="V58" s="7"/>
    </row>
    <row r="59" spans="1:22" x14ac:dyDescent="0.25">
      <c r="A59" s="2">
        <v>4011</v>
      </c>
      <c r="B59" s="28" t="s">
        <v>44</v>
      </c>
      <c r="C59" s="28"/>
      <c r="D59" s="49">
        <v>2100</v>
      </c>
      <c r="E59" s="70"/>
      <c r="F59" s="70"/>
      <c r="G59" s="70">
        <v>600</v>
      </c>
      <c r="H59" s="70">
        <v>150</v>
      </c>
      <c r="I59" s="70"/>
      <c r="J59" s="84">
        <f>SUM(D59:I59)</f>
        <v>2850</v>
      </c>
      <c r="K59" s="50">
        <v>4869</v>
      </c>
      <c r="L59" s="75">
        <v>50</v>
      </c>
      <c r="M59" s="29">
        <v>1200</v>
      </c>
      <c r="N59" s="29">
        <v>600</v>
      </c>
      <c r="O59" s="29">
        <v>1100</v>
      </c>
      <c r="P59" s="29">
        <v>200</v>
      </c>
      <c r="Q59" s="29">
        <v>2200</v>
      </c>
      <c r="R59" s="29"/>
      <c r="S59" s="50">
        <f>SUM(L59:R59)</f>
        <v>5350</v>
      </c>
      <c r="T59" s="13"/>
      <c r="U59" s="7">
        <f>+J59+K60+S59</f>
        <v>13055</v>
      </c>
      <c r="V59" s="7">
        <f>+J59+K59+S59</f>
        <v>13069</v>
      </c>
    </row>
    <row r="60" spans="1:22" x14ac:dyDescent="0.25">
      <c r="A60" s="2">
        <v>4041</v>
      </c>
      <c r="B60" s="28" t="s">
        <v>13</v>
      </c>
      <c r="C60" s="28"/>
      <c r="D60" s="49">
        <v>1200</v>
      </c>
      <c r="E60" s="70"/>
      <c r="F60" s="70"/>
      <c r="G60" s="70">
        <v>600</v>
      </c>
      <c r="H60" s="70" t="s">
        <v>92</v>
      </c>
      <c r="I60" s="70"/>
      <c r="J60" s="84">
        <f t="shared" ref="J60:J77" si="12">SUM(D60:I60)</f>
        <v>1800</v>
      </c>
      <c r="K60" s="50">
        <v>4855</v>
      </c>
      <c r="L60" s="75">
        <v>1000</v>
      </c>
      <c r="M60" s="29"/>
      <c r="N60" s="29" t="s">
        <v>92</v>
      </c>
      <c r="O60" s="29">
        <v>50</v>
      </c>
      <c r="P60" s="29">
        <v>800</v>
      </c>
      <c r="Q60" s="29">
        <v>1500</v>
      </c>
      <c r="R60" s="29"/>
      <c r="S60" s="50">
        <f>SUM(L60:R60)</f>
        <v>3350</v>
      </c>
      <c r="T60" s="13"/>
      <c r="U60" s="7">
        <f>+J60+K60+S60</f>
        <v>10005</v>
      </c>
      <c r="V60" s="7">
        <f>+J60+K60+S60</f>
        <v>10005</v>
      </c>
    </row>
    <row r="61" spans="1:22" x14ac:dyDescent="0.25">
      <c r="A61" s="2">
        <v>4051</v>
      </c>
      <c r="B61" s="28" t="s">
        <v>45</v>
      </c>
      <c r="C61" s="28"/>
      <c r="D61" s="122"/>
      <c r="E61" s="70"/>
      <c r="F61" s="70"/>
      <c r="G61" s="70"/>
      <c r="H61" s="70">
        <v>200</v>
      </c>
      <c r="I61" s="70"/>
      <c r="J61" s="84">
        <f t="shared" si="12"/>
        <v>200</v>
      </c>
      <c r="K61" s="50">
        <v>768</v>
      </c>
      <c r="L61" s="75"/>
      <c r="M61" s="29">
        <v>200</v>
      </c>
      <c r="N61" s="29"/>
      <c r="O61" s="29">
        <v>50</v>
      </c>
      <c r="P61" s="29">
        <v>300</v>
      </c>
      <c r="Q61" s="29">
        <v>100</v>
      </c>
      <c r="R61" s="29"/>
      <c r="S61" s="50">
        <f>SUM(L61:R61)</f>
        <v>650</v>
      </c>
      <c r="T61" s="13"/>
      <c r="U61" s="7">
        <f>+J61+K61+S61</f>
        <v>1618</v>
      </c>
      <c r="V61" s="7">
        <f>+J61+K61+S61</f>
        <v>1618</v>
      </c>
    </row>
    <row r="62" spans="1:22" x14ac:dyDescent="0.25">
      <c r="A62" s="2">
        <v>4061</v>
      </c>
      <c r="B62" s="28" t="s">
        <v>46</v>
      </c>
      <c r="C62" s="28"/>
      <c r="D62" s="123">
        <v>500</v>
      </c>
      <c r="E62" s="70">
        <v>1000</v>
      </c>
      <c r="F62" s="70"/>
      <c r="G62" s="70">
        <v>100</v>
      </c>
      <c r="H62" s="70" t="s">
        <v>92</v>
      </c>
      <c r="I62" s="70">
        <v>200</v>
      </c>
      <c r="J62" s="84">
        <f t="shared" si="12"/>
        <v>1800</v>
      </c>
      <c r="K62" s="50">
        <v>3000</v>
      </c>
      <c r="L62" s="75"/>
      <c r="M62" s="29">
        <v>250</v>
      </c>
      <c r="N62" s="29"/>
      <c r="O62" s="29"/>
      <c r="P62" s="29"/>
      <c r="Q62" s="29">
        <v>750</v>
      </c>
      <c r="R62" s="29"/>
      <c r="S62" s="50">
        <f>SUM(L62:R62)</f>
        <v>1000</v>
      </c>
      <c r="T62" s="13"/>
      <c r="U62" s="7">
        <f>+J62+K62+S62</f>
        <v>5800</v>
      </c>
      <c r="V62" s="7">
        <f>+J62+K62+S62</f>
        <v>5800</v>
      </c>
    </row>
    <row r="63" spans="1:22" x14ac:dyDescent="0.25">
      <c r="A63" s="2">
        <v>4091</v>
      </c>
      <c r="B63" s="28" t="s">
        <v>14</v>
      </c>
      <c r="C63" s="28"/>
      <c r="D63" s="49">
        <v>1400</v>
      </c>
      <c r="E63" s="70">
        <v>1000</v>
      </c>
      <c r="F63" s="70"/>
      <c r="G63" s="70">
        <v>1000</v>
      </c>
      <c r="H63" s="70" t="s">
        <v>92</v>
      </c>
      <c r="I63" s="70">
        <v>300</v>
      </c>
      <c r="J63" s="84">
        <f t="shared" si="12"/>
        <v>3700</v>
      </c>
      <c r="K63" s="50">
        <v>111</v>
      </c>
      <c r="L63" s="49">
        <v>1200</v>
      </c>
      <c r="M63" s="29">
        <v>400</v>
      </c>
      <c r="N63" s="29">
        <v>200</v>
      </c>
      <c r="O63" s="29"/>
      <c r="P63" s="29">
        <v>200</v>
      </c>
      <c r="Q63" s="29">
        <v>1200</v>
      </c>
      <c r="R63" s="29"/>
      <c r="S63" s="50">
        <f>SUM(L63:R63)</f>
        <v>3200</v>
      </c>
      <c r="T63" s="13"/>
      <c r="U63" s="7">
        <f>+J63+K63+S63</f>
        <v>7011</v>
      </c>
      <c r="V63" s="7">
        <f>+J63+K63+S63</f>
        <v>7011</v>
      </c>
    </row>
    <row r="64" spans="1:22" x14ac:dyDescent="0.25">
      <c r="A64" s="2"/>
      <c r="B64" s="28"/>
      <c r="C64" s="28"/>
      <c r="D64" s="49"/>
      <c r="E64" s="70"/>
      <c r="F64" s="70"/>
      <c r="G64" s="70"/>
      <c r="H64" s="70"/>
      <c r="I64" s="70"/>
      <c r="J64" s="84"/>
      <c r="K64" s="50"/>
      <c r="L64" s="49"/>
      <c r="M64" s="29"/>
      <c r="N64" s="29"/>
      <c r="O64" s="29"/>
      <c r="P64" s="29"/>
      <c r="Q64" s="29"/>
      <c r="R64" s="29"/>
      <c r="S64" s="50"/>
      <c r="T64" s="13"/>
      <c r="U64" s="7"/>
      <c r="V64" s="7"/>
    </row>
    <row r="65" spans="1:23" x14ac:dyDescent="0.25">
      <c r="A65" s="130" t="s">
        <v>31</v>
      </c>
      <c r="B65" s="28"/>
      <c r="C65" s="28"/>
      <c r="D65" s="49"/>
      <c r="E65" s="70"/>
      <c r="F65" s="70"/>
      <c r="G65" s="70"/>
      <c r="H65" s="70"/>
      <c r="I65" s="70"/>
      <c r="J65" s="84"/>
      <c r="K65" s="50"/>
      <c r="L65" s="49"/>
      <c r="M65" s="29"/>
      <c r="N65" s="29"/>
      <c r="O65" s="29"/>
      <c r="P65" s="29"/>
      <c r="Q65" s="29"/>
      <c r="R65" s="29"/>
      <c r="S65" s="50"/>
      <c r="T65" s="13"/>
      <c r="U65" s="7"/>
      <c r="V65" s="7"/>
    </row>
    <row r="66" spans="1:23" x14ac:dyDescent="0.25">
      <c r="A66" s="2">
        <v>4211</v>
      </c>
      <c r="B66" s="28" t="s">
        <v>15</v>
      </c>
      <c r="C66" s="28"/>
      <c r="D66" s="49"/>
      <c r="E66" s="70"/>
      <c r="F66" s="70"/>
      <c r="G66" s="70"/>
      <c r="H66" s="70"/>
      <c r="I66" s="70">
        <v>5444</v>
      </c>
      <c r="J66" s="84">
        <f t="shared" si="12"/>
        <v>5444</v>
      </c>
      <c r="K66" s="50">
        <v>5444</v>
      </c>
      <c r="L66" s="49"/>
      <c r="M66" s="29"/>
      <c r="N66" s="29"/>
      <c r="O66" s="29"/>
      <c r="P66" s="29"/>
      <c r="Q66" s="29"/>
      <c r="R66" s="29">
        <v>5411</v>
      </c>
      <c r="S66" s="50">
        <f>SUM(L66:R66)</f>
        <v>5411</v>
      </c>
      <c r="T66" s="13"/>
      <c r="U66" s="7">
        <f>+J66+K66+S66</f>
        <v>16299</v>
      </c>
      <c r="V66" s="7">
        <f>+J66+K66+S66</f>
        <v>16299</v>
      </c>
      <c r="W66" s="61" t="s">
        <v>109</v>
      </c>
    </row>
    <row r="67" spans="1:23" x14ac:dyDescent="0.25">
      <c r="A67" s="2">
        <v>4221</v>
      </c>
      <c r="B67" s="28" t="s">
        <v>16</v>
      </c>
      <c r="C67" s="28"/>
      <c r="D67" s="49">
        <v>500</v>
      </c>
      <c r="E67" s="70">
        <v>500</v>
      </c>
      <c r="F67" s="70"/>
      <c r="G67" s="70"/>
      <c r="H67" s="70">
        <v>1000</v>
      </c>
      <c r="I67" s="70">
        <v>1500</v>
      </c>
      <c r="J67" s="84">
        <f t="shared" si="12"/>
        <v>3500</v>
      </c>
      <c r="K67" s="50">
        <v>1111</v>
      </c>
      <c r="L67" s="49">
        <v>200</v>
      </c>
      <c r="M67" s="29">
        <v>900</v>
      </c>
      <c r="N67" s="29">
        <v>150</v>
      </c>
      <c r="O67" s="29"/>
      <c r="P67" s="29">
        <v>700</v>
      </c>
      <c r="Q67" s="29" t="s">
        <v>92</v>
      </c>
      <c r="R67" s="29">
        <v>700</v>
      </c>
      <c r="S67" s="50">
        <f>SUM(L67:R67)</f>
        <v>2650</v>
      </c>
      <c r="T67" s="13"/>
      <c r="U67" s="7">
        <f>+J67+K67+S67</f>
        <v>7261</v>
      </c>
      <c r="V67" s="7">
        <f>+J67+K67+S67</f>
        <v>7261</v>
      </c>
    </row>
    <row r="68" spans="1:23" x14ac:dyDescent="0.25">
      <c r="A68" s="2">
        <v>4241</v>
      </c>
      <c r="B68" s="28" t="s">
        <v>47</v>
      </c>
      <c r="C68" s="28"/>
      <c r="D68" s="49">
        <v>2500</v>
      </c>
      <c r="E68" s="70">
        <v>500</v>
      </c>
      <c r="F68" s="70"/>
      <c r="G68" s="70">
        <v>1000</v>
      </c>
      <c r="H68" s="70">
        <v>500</v>
      </c>
      <c r="I68" s="70">
        <v>3000</v>
      </c>
      <c r="J68" s="84">
        <f t="shared" si="12"/>
        <v>7500</v>
      </c>
      <c r="K68" s="50">
        <v>4000</v>
      </c>
      <c r="L68" s="49">
        <v>4500</v>
      </c>
      <c r="M68" s="29">
        <v>2500</v>
      </c>
      <c r="N68" s="29">
        <v>500</v>
      </c>
      <c r="O68" s="29">
        <v>200</v>
      </c>
      <c r="P68" s="29">
        <v>800</v>
      </c>
      <c r="Q68" s="29">
        <v>600</v>
      </c>
      <c r="R68" s="29">
        <v>125</v>
      </c>
      <c r="S68" s="50">
        <f>SUM(L68:R68)</f>
        <v>9225</v>
      </c>
      <c r="T68" s="13"/>
      <c r="U68" s="7">
        <f>+J68+K68+S68</f>
        <v>20725</v>
      </c>
      <c r="V68" s="7">
        <f>+J68+K68+S68</f>
        <v>20725</v>
      </c>
    </row>
    <row r="69" spans="1:23" x14ac:dyDescent="0.25">
      <c r="A69" s="2">
        <v>4261</v>
      </c>
      <c r="B69" s="28" t="s">
        <v>80</v>
      </c>
      <c r="C69" s="28"/>
      <c r="D69" s="49"/>
      <c r="E69" s="70"/>
      <c r="F69" s="70"/>
      <c r="G69" s="70"/>
      <c r="H69" s="70">
        <v>500</v>
      </c>
      <c r="I69" s="70">
        <v>3000</v>
      </c>
      <c r="J69" s="84">
        <f t="shared" si="12"/>
        <v>3500</v>
      </c>
      <c r="K69" s="50">
        <v>34</v>
      </c>
      <c r="L69" s="49">
        <v>50</v>
      </c>
      <c r="M69" s="29"/>
      <c r="N69" s="29"/>
      <c r="O69" s="29"/>
      <c r="P69" s="29"/>
      <c r="Q69" s="29" t="s">
        <v>92</v>
      </c>
      <c r="S69" s="50">
        <f>SUM(L69:R69)</f>
        <v>50</v>
      </c>
      <c r="T69" s="13"/>
      <c r="U69" s="7">
        <f>+J69+K70+S69</f>
        <v>3550</v>
      </c>
      <c r="V69" s="7">
        <f>+J69+K69+S69</f>
        <v>3584</v>
      </c>
    </row>
    <row r="70" spans="1:23" x14ac:dyDescent="0.25">
      <c r="A70" s="2">
        <v>4291</v>
      </c>
      <c r="B70" s="28" t="s">
        <v>17</v>
      </c>
      <c r="C70" s="28"/>
      <c r="D70" s="49"/>
      <c r="E70" s="70"/>
      <c r="F70" s="70"/>
      <c r="G70" s="70"/>
      <c r="H70" s="70"/>
      <c r="I70" s="70">
        <v>500</v>
      </c>
      <c r="J70" s="84">
        <f t="shared" si="12"/>
        <v>500</v>
      </c>
      <c r="K70" s="50">
        <v>0</v>
      </c>
      <c r="L70" s="49"/>
      <c r="M70" s="29"/>
      <c r="N70" s="29"/>
      <c r="O70" s="29"/>
      <c r="P70" s="29"/>
      <c r="Q70" s="29"/>
      <c r="R70" s="29" t="s">
        <v>92</v>
      </c>
      <c r="S70" s="50">
        <f>SUM(L70:R70)</f>
        <v>0</v>
      </c>
      <c r="T70" s="13"/>
      <c r="U70" s="7">
        <f>+J70+K71+S70</f>
        <v>500</v>
      </c>
      <c r="V70" s="7">
        <f>+J70+K70+S70</f>
        <v>500</v>
      </c>
    </row>
    <row r="71" spans="1:23" x14ac:dyDescent="0.25">
      <c r="A71" s="2"/>
      <c r="B71" s="28"/>
      <c r="C71" s="28"/>
      <c r="D71" s="49"/>
      <c r="E71" s="70"/>
      <c r="F71" s="70"/>
      <c r="G71" s="70"/>
      <c r="H71" s="70"/>
      <c r="I71" s="70"/>
      <c r="J71" s="84"/>
      <c r="K71" s="50"/>
      <c r="L71" s="49"/>
      <c r="M71" s="29"/>
      <c r="N71" s="29"/>
      <c r="O71" s="29"/>
      <c r="P71" s="29"/>
      <c r="Q71" s="29"/>
      <c r="R71" s="29"/>
      <c r="S71" s="50"/>
      <c r="T71" s="13"/>
      <c r="U71" s="6"/>
      <c r="V71" s="7"/>
    </row>
    <row r="72" spans="1:23" x14ac:dyDescent="0.25">
      <c r="A72" s="130" t="s">
        <v>55</v>
      </c>
      <c r="B72" s="28"/>
      <c r="C72" s="28"/>
      <c r="D72" s="49"/>
      <c r="E72" s="70"/>
      <c r="F72" s="70"/>
      <c r="G72" s="70"/>
      <c r="H72" s="70"/>
      <c r="I72" s="70"/>
      <c r="J72" s="84"/>
      <c r="K72" s="50"/>
      <c r="L72" s="49"/>
      <c r="M72" s="29"/>
      <c r="N72" s="29"/>
      <c r="O72" s="29"/>
      <c r="P72" s="29"/>
      <c r="Q72" s="29"/>
      <c r="R72" s="29"/>
      <c r="S72" s="50"/>
      <c r="T72" s="13"/>
      <c r="U72" s="6"/>
      <c r="V72" s="7"/>
    </row>
    <row r="73" spans="1:23" x14ac:dyDescent="0.25">
      <c r="A73" s="2">
        <v>4411</v>
      </c>
      <c r="B73" s="28" t="s">
        <v>56</v>
      </c>
      <c r="C73" s="28"/>
      <c r="D73" s="49"/>
      <c r="E73" s="70"/>
      <c r="F73" s="70">
        <v>135000</v>
      </c>
      <c r="G73" s="70"/>
      <c r="H73" s="70"/>
      <c r="I73" s="70">
        <v>48532</v>
      </c>
      <c r="J73" s="84">
        <f t="shared" si="12"/>
        <v>183532</v>
      </c>
      <c r="K73" s="50">
        <v>21673</v>
      </c>
      <c r="L73" s="49"/>
      <c r="M73" s="29"/>
      <c r="N73" s="29"/>
      <c r="O73" s="29"/>
      <c r="P73" s="29"/>
      <c r="Q73" s="29"/>
      <c r="R73" s="29">
        <v>35129</v>
      </c>
      <c r="S73" s="50">
        <f t="shared" ref="S73:S77" si="13">SUM(L73:R73)</f>
        <v>35129</v>
      </c>
      <c r="T73" s="13"/>
      <c r="U73" s="7">
        <f>+J73+K73+S73</f>
        <v>240334</v>
      </c>
      <c r="V73" s="7">
        <f>+J73+K73+S73</f>
        <v>240334</v>
      </c>
    </row>
    <row r="74" spans="1:23" x14ac:dyDescent="0.25">
      <c r="A74" s="2">
        <v>4451</v>
      </c>
      <c r="B74" s="28" t="s">
        <v>96</v>
      </c>
      <c r="C74" s="28"/>
      <c r="D74" s="49"/>
      <c r="E74" s="70"/>
      <c r="F74" s="70"/>
      <c r="G74" s="70"/>
      <c r="H74" s="70"/>
      <c r="I74" s="70"/>
      <c r="J74" s="84"/>
      <c r="K74" s="50"/>
      <c r="L74" s="49"/>
      <c r="M74" s="29"/>
      <c r="N74" s="29"/>
      <c r="O74" s="29"/>
      <c r="P74" s="29"/>
      <c r="Q74" s="29"/>
      <c r="R74" s="29">
        <v>500</v>
      </c>
      <c r="S74" s="50">
        <f t="shared" si="13"/>
        <v>500</v>
      </c>
      <c r="T74" s="13"/>
      <c r="U74" s="7"/>
      <c r="V74" s="7">
        <f>+J74+K74+S74</f>
        <v>500</v>
      </c>
    </row>
    <row r="75" spans="1:23" x14ac:dyDescent="0.25">
      <c r="A75" s="2">
        <v>4461</v>
      </c>
      <c r="B75" s="28" t="s">
        <v>57</v>
      </c>
      <c r="C75" s="28"/>
      <c r="D75" s="49"/>
      <c r="E75" s="70"/>
      <c r="F75" s="70"/>
      <c r="G75" s="70"/>
      <c r="H75" s="70"/>
      <c r="I75" s="70"/>
      <c r="J75" s="84"/>
      <c r="K75" s="50">
        <v>100</v>
      </c>
      <c r="L75" s="49"/>
      <c r="M75" s="29"/>
      <c r="N75" s="29"/>
      <c r="O75" s="29"/>
      <c r="P75" s="29"/>
      <c r="Q75" s="29"/>
      <c r="R75" s="29"/>
      <c r="S75" s="50">
        <f t="shared" si="13"/>
        <v>0</v>
      </c>
      <c r="T75" s="13"/>
      <c r="U75" s="7">
        <f>+J75+K75+S75</f>
        <v>100</v>
      </c>
      <c r="V75" s="7">
        <f>+J75+K75+S75</f>
        <v>100</v>
      </c>
    </row>
    <row r="76" spans="1:23" x14ac:dyDescent="0.25">
      <c r="A76" s="2">
        <v>4471</v>
      </c>
      <c r="B76" s="28" t="s">
        <v>95</v>
      </c>
      <c r="C76" s="28"/>
      <c r="D76" s="49"/>
      <c r="E76" s="70"/>
      <c r="F76" s="70"/>
      <c r="G76" s="70"/>
      <c r="H76" s="70"/>
      <c r="I76" s="70"/>
      <c r="J76" s="84"/>
      <c r="K76" s="50">
        <v>100</v>
      </c>
      <c r="L76" s="49"/>
      <c r="M76" s="29"/>
      <c r="N76" s="29"/>
      <c r="O76" s="29"/>
      <c r="P76" s="29"/>
      <c r="Q76" s="57"/>
      <c r="R76" s="29"/>
      <c r="S76" s="50">
        <f t="shared" si="13"/>
        <v>0</v>
      </c>
      <c r="T76" s="13"/>
      <c r="U76" s="7"/>
      <c r="V76" s="7">
        <f>+J76+K76+S76</f>
        <v>100</v>
      </c>
    </row>
    <row r="77" spans="1:23" x14ac:dyDescent="0.25">
      <c r="A77" s="2">
        <v>4491</v>
      </c>
      <c r="B77" s="28" t="s">
        <v>32</v>
      </c>
      <c r="C77" s="28"/>
      <c r="D77" s="49">
        <v>6854</v>
      </c>
      <c r="E77" s="70">
        <v>200</v>
      </c>
      <c r="F77" s="70">
        <v>1413</v>
      </c>
      <c r="G77" s="70">
        <v>6854</v>
      </c>
      <c r="H77" s="70">
        <v>2035</v>
      </c>
      <c r="I77" s="70">
        <v>25000</v>
      </c>
      <c r="J77" s="84">
        <f t="shared" si="12"/>
        <v>42356</v>
      </c>
      <c r="K77" s="50"/>
      <c r="L77" s="49"/>
      <c r="M77" s="29"/>
      <c r="N77" s="29"/>
      <c r="O77" s="29"/>
      <c r="P77" s="29"/>
      <c r="Q77" s="29"/>
      <c r="R77" s="29">
        <v>5494</v>
      </c>
      <c r="S77" s="50">
        <f t="shared" si="13"/>
        <v>5494</v>
      </c>
      <c r="T77" s="13"/>
      <c r="U77" s="7">
        <f>+J77+K77+S77</f>
        <v>47850</v>
      </c>
      <c r="V77" s="7">
        <f>+J77+K77+S77</f>
        <v>47850</v>
      </c>
    </row>
    <row r="78" spans="1:23" ht="16.5" customHeight="1" x14ac:dyDescent="0.25">
      <c r="A78" s="2"/>
      <c r="B78" s="28"/>
      <c r="C78" s="28"/>
      <c r="D78" s="49"/>
      <c r="E78" s="70"/>
      <c r="F78" s="70"/>
      <c r="G78" s="70"/>
      <c r="H78" s="70"/>
      <c r="I78" s="70"/>
      <c r="J78" s="84"/>
      <c r="K78" s="50"/>
      <c r="L78" s="49"/>
      <c r="M78" s="29"/>
      <c r="N78" s="29"/>
      <c r="O78" s="29"/>
      <c r="P78" s="29"/>
      <c r="Q78" s="29"/>
      <c r="R78" s="29"/>
      <c r="S78" s="50"/>
      <c r="T78" s="13"/>
      <c r="U78" s="7"/>
      <c r="V78" s="7"/>
    </row>
    <row r="79" spans="1:23" x14ac:dyDescent="0.25">
      <c r="A79" s="130" t="s">
        <v>18</v>
      </c>
      <c r="B79" s="28"/>
      <c r="C79" s="28"/>
      <c r="D79" s="49"/>
      <c r="E79" s="45"/>
      <c r="F79" s="45"/>
      <c r="G79" s="45"/>
      <c r="H79" s="45"/>
      <c r="I79" s="70"/>
      <c r="J79" s="84"/>
      <c r="K79" s="50"/>
      <c r="L79" s="49"/>
      <c r="M79" s="29"/>
      <c r="N79" s="29"/>
      <c r="O79" s="29"/>
      <c r="P79" s="29"/>
      <c r="Q79" s="29"/>
      <c r="R79" s="29"/>
      <c r="S79" s="50"/>
      <c r="T79" s="13"/>
      <c r="U79" s="7"/>
      <c r="V79" s="7"/>
    </row>
    <row r="80" spans="1:23" x14ac:dyDescent="0.25">
      <c r="A80" s="2">
        <v>5111</v>
      </c>
      <c r="B80" s="28" t="s">
        <v>49</v>
      </c>
      <c r="C80" s="28"/>
      <c r="D80" s="49"/>
      <c r="E80" s="69"/>
      <c r="F80" s="69"/>
      <c r="G80" s="69"/>
      <c r="H80" s="69"/>
      <c r="I80" s="70">
        <v>11000</v>
      </c>
      <c r="J80" s="84">
        <f t="shared" ref="J80:J89" si="14">SUM(D80:I80)</f>
        <v>11000</v>
      </c>
      <c r="K80" s="50">
        <v>4200</v>
      </c>
      <c r="L80" s="49"/>
      <c r="M80" s="29"/>
      <c r="N80" s="29"/>
      <c r="O80" s="29"/>
      <c r="P80" s="29"/>
      <c r="Q80" s="29"/>
      <c r="R80" s="29">
        <v>1200</v>
      </c>
      <c r="S80" s="50">
        <f t="shared" si="8"/>
        <v>1200</v>
      </c>
      <c r="T80" s="13"/>
      <c r="U80" s="7">
        <f>+J80+K80+S80</f>
        <v>16400</v>
      </c>
      <c r="V80" s="7">
        <f>+J80+K80+S80</f>
        <v>16400</v>
      </c>
    </row>
    <row r="81" spans="1:23" x14ac:dyDescent="0.25">
      <c r="A81" s="2">
        <v>5211</v>
      </c>
      <c r="B81" s="28" t="s">
        <v>19</v>
      </c>
      <c r="C81" s="28"/>
      <c r="D81" s="49"/>
      <c r="E81" s="69"/>
      <c r="F81" s="69"/>
      <c r="G81" s="69"/>
      <c r="H81" s="69"/>
      <c r="I81" s="70">
        <v>1100</v>
      </c>
      <c r="J81" s="84">
        <f t="shared" si="14"/>
        <v>1100</v>
      </c>
      <c r="K81" s="50">
        <v>100</v>
      </c>
      <c r="L81" s="49"/>
      <c r="M81" s="58"/>
      <c r="N81" s="29"/>
      <c r="O81" s="29"/>
      <c r="P81" s="29"/>
      <c r="Q81" s="29"/>
      <c r="R81" s="29">
        <v>2000</v>
      </c>
      <c r="S81" s="50">
        <f t="shared" si="8"/>
        <v>2000</v>
      </c>
      <c r="T81" s="13"/>
      <c r="U81" s="7">
        <f>+J81+K81+S81</f>
        <v>3200</v>
      </c>
      <c r="V81" s="7">
        <f>+J81+K81+S81</f>
        <v>3200</v>
      </c>
    </row>
    <row r="82" spans="1:23" x14ac:dyDescent="0.25">
      <c r="A82" s="2">
        <v>5311</v>
      </c>
      <c r="B82" s="28" t="s">
        <v>20</v>
      </c>
      <c r="C82" s="28"/>
      <c r="D82" s="49"/>
      <c r="E82" s="69"/>
      <c r="F82" s="69"/>
      <c r="G82" s="69"/>
      <c r="H82" s="69"/>
      <c r="I82" s="70">
        <v>500</v>
      </c>
      <c r="J82" s="84">
        <f t="shared" si="14"/>
        <v>500</v>
      </c>
      <c r="K82" s="50">
        <v>0</v>
      </c>
      <c r="L82" s="49"/>
      <c r="M82" s="51"/>
      <c r="N82" s="29"/>
      <c r="O82" s="29"/>
      <c r="P82" s="29">
        <v>150</v>
      </c>
      <c r="Q82" s="29"/>
      <c r="R82" s="29">
        <v>850</v>
      </c>
      <c r="S82" s="50">
        <f t="shared" si="8"/>
        <v>1000</v>
      </c>
      <c r="T82" s="13"/>
      <c r="U82" s="7">
        <f>+J82+K82+S82</f>
        <v>1500</v>
      </c>
      <c r="V82" s="7">
        <f>+J82+K82+S82</f>
        <v>1500</v>
      </c>
    </row>
    <row r="83" spans="1:23" x14ac:dyDescent="0.25">
      <c r="A83" s="97">
        <v>5411</v>
      </c>
      <c r="B83" s="36" t="s">
        <v>50</v>
      </c>
      <c r="C83" s="28"/>
      <c r="D83" s="49"/>
      <c r="E83" s="69"/>
      <c r="F83" s="69"/>
      <c r="G83" s="69"/>
      <c r="H83" s="69"/>
      <c r="I83" s="70"/>
      <c r="J83" s="84"/>
      <c r="K83" s="50" t="s">
        <v>92</v>
      </c>
      <c r="L83" s="49"/>
      <c r="M83" s="29"/>
      <c r="N83" s="29"/>
      <c r="O83" s="29"/>
      <c r="P83" s="45"/>
      <c r="Q83" s="45"/>
      <c r="R83" s="45"/>
      <c r="S83" s="27"/>
      <c r="T83" s="13"/>
      <c r="U83" s="7" t="e">
        <f>+J83+K83+S84</f>
        <v>#VALUE!</v>
      </c>
      <c r="V83" s="7"/>
    </row>
    <row r="84" spans="1:23" x14ac:dyDescent="0.25">
      <c r="A84" s="125">
        <v>5412</v>
      </c>
      <c r="B84" s="38" t="s">
        <v>51</v>
      </c>
      <c r="C84" s="28"/>
      <c r="D84" s="49"/>
      <c r="E84" s="69"/>
      <c r="F84" s="69"/>
      <c r="G84" s="71"/>
      <c r="H84" s="71"/>
      <c r="I84" s="70">
        <v>20000</v>
      </c>
      <c r="J84" s="84">
        <f t="shared" si="14"/>
        <v>20000</v>
      </c>
      <c r="K84" s="50">
        <v>15000</v>
      </c>
      <c r="L84" s="49"/>
      <c r="M84" s="29"/>
      <c r="N84" s="29"/>
      <c r="O84" s="29"/>
      <c r="P84" s="29">
        <v>1500</v>
      </c>
      <c r="Q84" s="29"/>
      <c r="R84" s="29">
        <v>10500</v>
      </c>
      <c r="S84" s="50">
        <f t="shared" si="8"/>
        <v>12000</v>
      </c>
      <c r="T84" s="13"/>
      <c r="U84" s="7" t="e">
        <f>+J84+K84+#REF!</f>
        <v>#REF!</v>
      </c>
      <c r="V84" s="7">
        <f>+J84+K84+S84</f>
        <v>47000</v>
      </c>
    </row>
    <row r="85" spans="1:23" x14ac:dyDescent="0.25">
      <c r="A85" s="98">
        <v>5511</v>
      </c>
      <c r="B85" s="40" t="s">
        <v>21</v>
      </c>
      <c r="C85" s="28"/>
      <c r="D85" s="49"/>
      <c r="E85" s="69"/>
      <c r="F85" s="69"/>
      <c r="G85" s="69"/>
      <c r="H85" s="69"/>
      <c r="I85" s="70"/>
      <c r="J85" s="84"/>
      <c r="K85" s="50"/>
      <c r="L85" s="49"/>
      <c r="M85" s="29"/>
      <c r="N85" s="29"/>
      <c r="O85" s="29"/>
      <c r="P85" s="29"/>
      <c r="Q85" s="29"/>
      <c r="R85" s="29"/>
      <c r="S85" s="50"/>
      <c r="T85" s="13"/>
      <c r="U85" s="7">
        <f>+J85+K85+S85</f>
        <v>0</v>
      </c>
      <c r="V85" s="7"/>
    </row>
    <row r="86" spans="1:23" x14ac:dyDescent="0.25">
      <c r="A86" s="2">
        <v>5611</v>
      </c>
      <c r="B86" s="28" t="s">
        <v>52</v>
      </c>
      <c r="C86" s="28"/>
      <c r="D86" s="49"/>
      <c r="E86" s="69"/>
      <c r="F86" s="69"/>
      <c r="G86" s="69"/>
      <c r="H86" s="69"/>
      <c r="I86" s="70">
        <v>12000</v>
      </c>
      <c r="J86" s="84">
        <f t="shared" si="14"/>
        <v>12000</v>
      </c>
      <c r="K86" s="50">
        <v>5500</v>
      </c>
      <c r="L86" s="49"/>
      <c r="M86" s="29"/>
      <c r="N86" s="29"/>
      <c r="O86" s="29"/>
      <c r="P86" s="29">
        <v>750</v>
      </c>
      <c r="Q86" s="29"/>
      <c r="R86" s="29">
        <v>7250</v>
      </c>
      <c r="S86" s="50">
        <f t="shared" si="8"/>
        <v>8000</v>
      </c>
      <c r="T86" s="13"/>
      <c r="U86" s="7">
        <f>+J86+K86+S86</f>
        <v>25500</v>
      </c>
      <c r="V86" s="7">
        <f>+J86+K86+S86</f>
        <v>25500</v>
      </c>
    </row>
    <row r="87" spans="1:23" x14ac:dyDescent="0.25">
      <c r="A87" s="2">
        <v>5711</v>
      </c>
      <c r="B87" s="28" t="s">
        <v>53</v>
      </c>
      <c r="C87" s="28"/>
      <c r="D87" s="49"/>
      <c r="E87" s="69"/>
      <c r="F87" s="69"/>
      <c r="G87" s="69"/>
      <c r="H87" s="69"/>
      <c r="I87" s="70">
        <v>500</v>
      </c>
      <c r="J87" s="84">
        <f t="shared" si="14"/>
        <v>500</v>
      </c>
      <c r="K87" s="50">
        <v>400</v>
      </c>
      <c r="L87" s="49"/>
      <c r="M87" s="29"/>
      <c r="N87" s="29"/>
      <c r="O87" s="29"/>
      <c r="P87" s="29"/>
      <c r="Q87" s="29"/>
      <c r="R87" s="29">
        <v>300</v>
      </c>
      <c r="S87" s="50">
        <f t="shared" si="8"/>
        <v>300</v>
      </c>
      <c r="T87" s="13"/>
      <c r="U87" s="7">
        <f>+J87+K87+S87</f>
        <v>1200</v>
      </c>
      <c r="V87" s="7">
        <f>+J87+K87+S87</f>
        <v>1200</v>
      </c>
    </row>
    <row r="88" spans="1:23" x14ac:dyDescent="0.25">
      <c r="A88" s="2">
        <v>5811</v>
      </c>
      <c r="B88" s="28" t="s">
        <v>54</v>
      </c>
      <c r="C88" s="28"/>
      <c r="D88" s="49"/>
      <c r="E88" s="69"/>
      <c r="F88" s="69"/>
      <c r="G88" s="69"/>
      <c r="H88" s="69"/>
      <c r="I88" s="70">
        <v>500</v>
      </c>
      <c r="J88" s="84">
        <f t="shared" si="14"/>
        <v>500</v>
      </c>
      <c r="K88" s="50">
        <v>540</v>
      </c>
      <c r="L88" s="49"/>
      <c r="M88" s="29"/>
      <c r="N88" s="29"/>
      <c r="O88" s="29"/>
      <c r="P88" s="29" t="s">
        <v>92</v>
      </c>
      <c r="Q88" s="29"/>
      <c r="R88" s="29">
        <v>1200</v>
      </c>
      <c r="S88" s="50">
        <f t="shared" ref="S88:S89" si="15">SUM(L88:R88)</f>
        <v>1200</v>
      </c>
      <c r="T88" s="13"/>
      <c r="U88" s="7">
        <f>+J88+K88+S88</f>
        <v>2240</v>
      </c>
      <c r="V88" s="7">
        <f>+J88+K88+S88</f>
        <v>2240</v>
      </c>
    </row>
    <row r="89" spans="1:23" x14ac:dyDescent="0.25">
      <c r="A89" s="2">
        <v>5911</v>
      </c>
      <c r="B89" s="28" t="s">
        <v>22</v>
      </c>
      <c r="C89" s="28"/>
      <c r="D89" s="49"/>
      <c r="E89" s="69"/>
      <c r="F89" s="69"/>
      <c r="G89" s="69"/>
      <c r="H89" s="69"/>
      <c r="I89" s="70">
        <v>8000</v>
      </c>
      <c r="J89" s="84">
        <f t="shared" si="14"/>
        <v>8000</v>
      </c>
      <c r="K89" s="50">
        <v>0</v>
      </c>
      <c r="L89" s="49"/>
      <c r="M89" s="29"/>
      <c r="N89" s="29"/>
      <c r="O89" s="29"/>
      <c r="P89" s="29"/>
      <c r="Q89" s="29"/>
      <c r="R89" s="29">
        <v>7000</v>
      </c>
      <c r="S89" s="50">
        <f t="shared" si="15"/>
        <v>7000</v>
      </c>
      <c r="T89" s="13"/>
      <c r="U89" s="7">
        <f>+J89+K89+S89</f>
        <v>15000</v>
      </c>
      <c r="V89" s="7">
        <f>+J89+K89+S89</f>
        <v>15000</v>
      </c>
    </row>
    <row r="90" spans="1:23" x14ac:dyDescent="0.25">
      <c r="A90" s="2"/>
      <c r="B90" s="28"/>
      <c r="C90" s="28"/>
      <c r="D90" s="49"/>
      <c r="E90" s="69"/>
      <c r="F90" s="69"/>
      <c r="G90" s="69"/>
      <c r="H90" s="69"/>
      <c r="I90" s="70"/>
      <c r="J90" s="84"/>
      <c r="K90" s="50"/>
      <c r="L90" s="49"/>
      <c r="M90" s="51"/>
      <c r="N90" s="51"/>
      <c r="O90" s="51"/>
      <c r="P90" s="51"/>
      <c r="Q90" s="51"/>
      <c r="R90" s="29"/>
      <c r="S90" s="50"/>
      <c r="T90" s="13"/>
      <c r="U90" s="7"/>
      <c r="V90" s="6"/>
    </row>
    <row r="91" spans="1:23" hidden="1" x14ac:dyDescent="0.25">
      <c r="A91" s="2" t="s">
        <v>23</v>
      </c>
      <c r="B91" s="28"/>
      <c r="C91" s="28"/>
      <c r="D91" s="49"/>
      <c r="E91" s="69"/>
      <c r="F91" s="69"/>
      <c r="G91" s="69"/>
      <c r="H91" s="69"/>
      <c r="I91" s="70"/>
      <c r="J91" s="84"/>
      <c r="K91" s="50"/>
      <c r="L91" s="49"/>
      <c r="M91" s="51"/>
      <c r="N91" s="51"/>
      <c r="O91" s="51"/>
      <c r="P91" s="51"/>
      <c r="Q91" s="51"/>
      <c r="R91" s="51"/>
      <c r="S91" s="50">
        <f t="shared" ref="S91:S98" si="16">SUM(L91:R91)</f>
        <v>0</v>
      </c>
      <c r="T91" s="13"/>
      <c r="U91" s="7">
        <f>+J91+K91+S91</f>
        <v>0</v>
      </c>
      <c r="V91" s="6">
        <f>+J91+K91+S91</f>
        <v>0</v>
      </c>
    </row>
    <row r="92" spans="1:23" x14ac:dyDescent="0.25">
      <c r="A92" s="2">
        <v>6111</v>
      </c>
      <c r="B92" s="28" t="s">
        <v>23</v>
      </c>
      <c r="C92" s="28"/>
      <c r="D92" s="39" t="s">
        <v>92</v>
      </c>
      <c r="E92" s="52"/>
      <c r="F92" s="52"/>
      <c r="G92" s="52"/>
      <c r="H92" s="52"/>
      <c r="I92" s="108">
        <v>-125000</v>
      </c>
      <c r="J92" s="84">
        <f>SUM(D92:I92)</f>
        <v>-125000</v>
      </c>
      <c r="K92" s="50"/>
      <c r="L92" s="49"/>
      <c r="M92" s="51"/>
      <c r="N92" s="51"/>
      <c r="O92" s="51"/>
      <c r="P92" s="51"/>
      <c r="Q92" s="51"/>
      <c r="R92" s="57" t="s">
        <v>92</v>
      </c>
      <c r="S92" s="50"/>
      <c r="T92" s="13"/>
      <c r="U92" s="9">
        <f>+J92+K92+S92</f>
        <v>-125000</v>
      </c>
      <c r="V92" s="7">
        <f>+J92+K92+S92</f>
        <v>-125000</v>
      </c>
      <c r="W92" s="61" t="s">
        <v>108</v>
      </c>
    </row>
    <row r="93" spans="1:23" x14ac:dyDescent="0.25">
      <c r="A93" s="2"/>
      <c r="B93" s="85" t="s">
        <v>78</v>
      </c>
      <c r="C93" s="85"/>
      <c r="D93" s="72">
        <f>D39+SUM(D56:D92)</f>
        <v>103856</v>
      </c>
      <c r="E93" s="55">
        <f>E39+SUM(E56:E92)</f>
        <v>49395</v>
      </c>
      <c r="F93" s="55">
        <f>F39+SUM(F56:F92)</f>
        <v>136413</v>
      </c>
      <c r="G93" s="55">
        <f>G39+SUM(G56:G92)</f>
        <v>22836</v>
      </c>
      <c r="H93" s="55">
        <f>H39+SUM(H56:H92)</f>
        <v>15835</v>
      </c>
      <c r="I93" s="56">
        <f>I39+SUM(I56:I92)</f>
        <v>147402</v>
      </c>
      <c r="J93" s="87">
        <f>SUM(J56:J92)+J39</f>
        <v>475737</v>
      </c>
      <c r="K93" s="56">
        <f>SUM(K56:K92)+K39</f>
        <v>442511</v>
      </c>
      <c r="L93" s="54">
        <f>L39+SUM(L56:L92)</f>
        <v>14965</v>
      </c>
      <c r="M93" s="55">
        <f>M39+SUM(M56:M92)</f>
        <v>20696</v>
      </c>
      <c r="N93" s="55">
        <f>N39+SUM(N56:N92)</f>
        <v>19568</v>
      </c>
      <c r="O93" s="55">
        <f>O39+SUM(O56:O92)</f>
        <v>12917</v>
      </c>
      <c r="P93" s="55">
        <f>P39+SUM(P56:P92)</f>
        <v>36771</v>
      </c>
      <c r="Q93" s="55">
        <f>Q39+SUM(Q56:Q92)</f>
        <v>44185</v>
      </c>
      <c r="R93" s="55">
        <f>R39+SUM(R56:R92)</f>
        <v>179950</v>
      </c>
      <c r="S93" s="56">
        <f>S39+SUM(S56:S92)</f>
        <v>329052</v>
      </c>
      <c r="T93" s="20"/>
      <c r="U93" s="21">
        <f>+J93+K93+S93</f>
        <v>1247300</v>
      </c>
      <c r="V93" s="21">
        <f>+J93+K93+S93</f>
        <v>1247300</v>
      </c>
    </row>
    <row r="94" spans="1:23" x14ac:dyDescent="0.25">
      <c r="A94" s="2"/>
      <c r="B94" s="28"/>
      <c r="C94" s="28"/>
      <c r="D94" s="49"/>
      <c r="E94" s="69"/>
      <c r="F94" s="69"/>
      <c r="G94" s="69"/>
      <c r="H94" s="69"/>
      <c r="I94" s="69"/>
      <c r="J94" s="117"/>
      <c r="K94" s="26"/>
      <c r="L94" s="75"/>
      <c r="M94" s="51"/>
      <c r="N94" s="51"/>
      <c r="O94" s="51"/>
      <c r="P94" s="51"/>
      <c r="Q94" s="51"/>
      <c r="R94" s="51"/>
      <c r="S94" s="50"/>
      <c r="U94" s="7"/>
    </row>
    <row r="95" spans="1:23" hidden="1" x14ac:dyDescent="0.25">
      <c r="A95" s="2" t="s">
        <v>9</v>
      </c>
      <c r="B95" s="28"/>
      <c r="C95" s="28"/>
      <c r="D95" s="49"/>
      <c r="E95" s="45"/>
      <c r="F95" s="45"/>
      <c r="G95" s="45"/>
      <c r="H95" s="45"/>
      <c r="I95" s="45"/>
      <c r="J95" s="117"/>
      <c r="K95" s="26"/>
      <c r="L95" s="75"/>
      <c r="M95" s="51"/>
      <c r="N95" s="51"/>
      <c r="O95" s="51"/>
      <c r="P95" s="51"/>
      <c r="Q95" s="51"/>
      <c r="R95" s="51"/>
      <c r="S95" s="50">
        <f t="shared" si="16"/>
        <v>0</v>
      </c>
      <c r="T95" s="13"/>
      <c r="U95" s="7">
        <f>+J95+K95+S95</f>
        <v>0</v>
      </c>
      <c r="V95" s="7">
        <f>+J95+K95+S95</f>
        <v>0</v>
      </c>
    </row>
    <row r="96" spans="1:23" x14ac:dyDescent="0.25">
      <c r="A96" s="2">
        <v>2611</v>
      </c>
      <c r="B96" s="28" t="s">
        <v>67</v>
      </c>
      <c r="C96" s="28"/>
      <c r="D96" s="49"/>
      <c r="E96" s="69"/>
      <c r="F96" s="69"/>
      <c r="G96" s="69"/>
      <c r="H96" s="69"/>
      <c r="I96" s="70">
        <v>22000</v>
      </c>
      <c r="J96" s="84">
        <f t="shared" ref="J96:J97" si="17">SUM(D96:I96)</f>
        <v>22000</v>
      </c>
      <c r="K96" s="26"/>
      <c r="L96" s="75"/>
      <c r="M96" s="51"/>
      <c r="N96" s="51"/>
      <c r="P96" s="51"/>
      <c r="Q96" s="51"/>
      <c r="R96" s="51"/>
      <c r="S96" s="50">
        <v>0</v>
      </c>
      <c r="T96" s="13"/>
      <c r="U96" s="7">
        <f>+J96+K96+S96</f>
        <v>22000</v>
      </c>
      <c r="V96" s="7">
        <f>+J96+K96+S96</f>
        <v>22000</v>
      </c>
    </row>
    <row r="97" spans="1:22" x14ac:dyDescent="0.25">
      <c r="A97" s="2">
        <v>2711</v>
      </c>
      <c r="B97" s="28" t="s">
        <v>94</v>
      </c>
      <c r="C97" s="28"/>
      <c r="D97" s="39"/>
      <c r="E97" s="52"/>
      <c r="F97" s="52"/>
      <c r="G97" s="52"/>
      <c r="H97" s="52"/>
      <c r="I97" s="53">
        <v>1000</v>
      </c>
      <c r="J97" s="111">
        <f t="shared" si="17"/>
        <v>1000</v>
      </c>
      <c r="K97" s="31">
        <v>1000</v>
      </c>
      <c r="L97" s="75"/>
      <c r="M97" s="51"/>
      <c r="N97" s="51"/>
      <c r="O97" s="51"/>
      <c r="P97" s="51"/>
      <c r="Q97" s="51"/>
      <c r="R97" s="29">
        <v>1000</v>
      </c>
      <c r="S97" s="50">
        <f t="shared" si="16"/>
        <v>1000</v>
      </c>
      <c r="T97" s="13"/>
      <c r="U97" s="9">
        <f>+J97+K97+S97</f>
        <v>3000</v>
      </c>
      <c r="V97" s="7">
        <f>+J97+K97+S97</f>
        <v>3000</v>
      </c>
    </row>
    <row r="98" spans="1:22" ht="15.75" thickBot="1" x14ac:dyDescent="0.3">
      <c r="A98" s="2"/>
      <c r="B98" s="85" t="s">
        <v>85</v>
      </c>
      <c r="C98" s="85"/>
      <c r="D98" s="54">
        <f>SUM(D96:D97)</f>
        <v>0</v>
      </c>
      <c r="E98" s="73">
        <f>SUM(E96:E97)</f>
        <v>0</v>
      </c>
      <c r="F98" s="73">
        <f>SUM(F96:F97)</f>
        <v>0</v>
      </c>
      <c r="G98" s="73">
        <f t="shared" ref="G98:I98" si="18">SUM(G96:G97)</f>
        <v>0</v>
      </c>
      <c r="H98" s="73">
        <f t="shared" si="18"/>
        <v>0</v>
      </c>
      <c r="I98" s="56">
        <f t="shared" si="18"/>
        <v>23000</v>
      </c>
      <c r="J98" s="118">
        <f>SUM(J96:J97)</f>
        <v>23000</v>
      </c>
      <c r="K98" s="60">
        <f>SUM(K96:K97)</f>
        <v>1000</v>
      </c>
      <c r="L98" s="76">
        <f>SUM(L96:L97)</f>
        <v>0</v>
      </c>
      <c r="M98" s="77">
        <f>SUM(M96:M97)</f>
        <v>0</v>
      </c>
      <c r="N98" s="77">
        <f t="shared" ref="N98:R98" si="19">SUM(N96:N97)</f>
        <v>0</v>
      </c>
      <c r="O98" s="55">
        <f>SUM(O96:O97)</f>
        <v>0</v>
      </c>
      <c r="P98" s="77">
        <f t="shared" si="19"/>
        <v>0</v>
      </c>
      <c r="Q98" s="77">
        <f t="shared" si="19"/>
        <v>0</v>
      </c>
      <c r="R98" s="55">
        <f t="shared" si="19"/>
        <v>1000</v>
      </c>
      <c r="S98" s="56">
        <f t="shared" si="16"/>
        <v>1000</v>
      </c>
      <c r="T98" s="20"/>
      <c r="U98" s="24">
        <f>+J98+K98+S98</f>
        <v>25000</v>
      </c>
      <c r="V98" s="7">
        <f>+J98+K98+S98</f>
        <v>25000</v>
      </c>
    </row>
    <row r="99" spans="1:22" ht="15.75" thickTop="1" x14ac:dyDescent="0.25">
      <c r="A99" s="3"/>
      <c r="B99" s="15"/>
      <c r="C99" s="15"/>
      <c r="D99" s="136"/>
      <c r="E99" s="43"/>
      <c r="F99" s="43"/>
      <c r="G99" s="43"/>
      <c r="H99" s="43"/>
      <c r="I99" s="43"/>
      <c r="J99" s="94"/>
      <c r="K99" s="131"/>
      <c r="S99" s="139"/>
      <c r="T99" s="13"/>
      <c r="U99" s="7"/>
    </row>
    <row r="100" spans="1:22" x14ac:dyDescent="0.25">
      <c r="A100" s="3"/>
      <c r="B100" s="15" t="s">
        <v>87</v>
      </c>
      <c r="C100" s="15"/>
      <c r="D100" s="137">
        <f>+D93+D98</f>
        <v>103856</v>
      </c>
      <c r="E100" s="20">
        <f>+E93+E98</f>
        <v>49395</v>
      </c>
      <c r="F100" s="20">
        <f>+F93+F98</f>
        <v>136413</v>
      </c>
      <c r="G100" s="20">
        <f>+G93+G98</f>
        <v>22836</v>
      </c>
      <c r="H100" s="20">
        <f>+H93+H98</f>
        <v>15835</v>
      </c>
      <c r="I100" s="20">
        <f>I39+I93+I98</f>
        <v>209615</v>
      </c>
      <c r="J100" s="119">
        <f>+J93+J98</f>
        <v>498737</v>
      </c>
      <c r="K100" s="132">
        <f>+K93+K98</f>
        <v>443511</v>
      </c>
      <c r="L100" s="20">
        <f>L93+L98</f>
        <v>14965</v>
      </c>
      <c r="M100" s="20">
        <f>+M93+M98</f>
        <v>20696</v>
      </c>
      <c r="N100" s="20">
        <f>+N93+N98</f>
        <v>19568</v>
      </c>
      <c r="O100" s="20">
        <f>+O93+O98</f>
        <v>12917</v>
      </c>
      <c r="P100" s="20">
        <f>+P93+P98</f>
        <v>36771</v>
      </c>
      <c r="Q100" s="20">
        <f>+Q93+Q98</f>
        <v>44185</v>
      </c>
      <c r="R100" s="20">
        <f>+R93+R98</f>
        <v>180950</v>
      </c>
      <c r="S100" s="119">
        <f>+S93+S98</f>
        <v>330052</v>
      </c>
      <c r="T100" s="20"/>
      <c r="U100" s="20"/>
      <c r="V100" s="21">
        <f>+J100+K100+S100</f>
        <v>1272300</v>
      </c>
    </row>
    <row r="101" spans="1:22" x14ac:dyDescent="0.25">
      <c r="A101" s="3"/>
      <c r="B101" s="15"/>
      <c r="C101" s="15"/>
      <c r="D101" s="122"/>
      <c r="J101" s="94"/>
      <c r="K101" s="133"/>
      <c r="S101" s="140"/>
      <c r="T101" s="13"/>
      <c r="U101" s="7"/>
      <c r="V101" s="10"/>
    </row>
    <row r="102" spans="1:22" x14ac:dyDescent="0.25">
      <c r="A102" s="3"/>
      <c r="B102" s="15" t="s">
        <v>82</v>
      </c>
      <c r="C102" s="15"/>
      <c r="D102" s="137">
        <f>+D29+D93+D98</f>
        <v>16638</v>
      </c>
      <c r="E102" s="21">
        <f>+E29+E93+E98</f>
        <v>15517</v>
      </c>
      <c r="F102" s="74">
        <f>+F29+F93+F98</f>
        <v>-1391055</v>
      </c>
      <c r="G102" s="74">
        <f>+G29+G93+G98</f>
        <v>-18420</v>
      </c>
      <c r="H102" s="74">
        <f>+H29+H93+H98</f>
        <v>-5678</v>
      </c>
      <c r="I102" s="20">
        <f>+I29+I93+I98</f>
        <v>38662</v>
      </c>
      <c r="J102" s="120">
        <f>+J29+J93+J98</f>
        <v>-1344336</v>
      </c>
      <c r="K102" s="134">
        <f>+K29+K93+K98</f>
        <v>221393</v>
      </c>
      <c r="L102" s="124">
        <f>+L29+L100</f>
        <v>-6862</v>
      </c>
      <c r="M102" s="20">
        <f>+M29+M100</f>
        <v>12987</v>
      </c>
      <c r="N102" s="20">
        <f>+N29+N100</f>
        <v>2945</v>
      </c>
      <c r="O102" s="20">
        <f>+O29+O100</f>
        <v>-2850</v>
      </c>
      <c r="P102" s="124">
        <f>+P29+P100</f>
        <v>-28316</v>
      </c>
      <c r="Q102" s="124">
        <f>+Q29+Q100</f>
        <v>-42740</v>
      </c>
      <c r="R102" s="20">
        <f>+R29+R100</f>
        <v>77042</v>
      </c>
      <c r="S102" s="119">
        <f>+S29+S100</f>
        <v>12206</v>
      </c>
      <c r="T102" s="1"/>
      <c r="U102" s="21">
        <f>+J102+K102+S102</f>
        <v>-1110737</v>
      </c>
      <c r="V102" s="10">
        <f>+J102+K102+S102</f>
        <v>-1110737</v>
      </c>
    </row>
    <row r="103" spans="1:22" x14ac:dyDescent="0.25">
      <c r="B103" s="15" t="s">
        <v>105</v>
      </c>
      <c r="C103" s="15"/>
      <c r="D103" s="138">
        <f>+D102/D29</f>
        <v>-0.19076337453277994</v>
      </c>
      <c r="E103" s="92">
        <f>+E102/E29</f>
        <v>-0.45802585748863567</v>
      </c>
      <c r="F103" s="2" t="s">
        <v>104</v>
      </c>
      <c r="G103" s="91">
        <f>+G102/G29</f>
        <v>0.44648051192553811</v>
      </c>
      <c r="H103" s="91">
        <f>+H102/H29</f>
        <v>0.26393343559708082</v>
      </c>
      <c r="I103" s="92">
        <f>+I102/I29</f>
        <v>-0.29347199028389254</v>
      </c>
      <c r="J103" s="141" t="s">
        <v>104</v>
      </c>
      <c r="K103" s="135">
        <f>+K102/K29</f>
        <v>-0.99673596916954055</v>
      </c>
      <c r="L103" s="91">
        <f>+L102/L29</f>
        <v>0.31438127090301005</v>
      </c>
      <c r="M103" s="92">
        <f>+M102/M29</f>
        <v>-1.684654300168634</v>
      </c>
      <c r="N103" s="92">
        <f>+N102/N29</f>
        <v>-0.17716417012572941</v>
      </c>
      <c r="O103" s="92">
        <f>+O102/O29</f>
        <v>0.18075727785881907</v>
      </c>
      <c r="P103" s="91">
        <f>+P102/P29</f>
        <v>0.43504847358151399</v>
      </c>
      <c r="Q103" s="91">
        <f>+Q102/Q29</f>
        <v>0.49168823698590741</v>
      </c>
      <c r="R103" s="92">
        <f>+R102/R29</f>
        <v>-0.7414443546213958</v>
      </c>
      <c r="S103" s="142">
        <f>+S102/S29</f>
        <v>-3.8402245112412928E-2</v>
      </c>
      <c r="V103" s="2" t="s">
        <v>104</v>
      </c>
    </row>
    <row r="104" spans="1:22" x14ac:dyDescent="0.25">
      <c r="J104" s="6"/>
      <c r="K104" s="6"/>
    </row>
    <row r="105" spans="1:22" x14ac:dyDescent="0.25">
      <c r="J105" s="6"/>
    </row>
    <row r="106" spans="1:22" x14ac:dyDescent="0.25"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U106" s="4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begroting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Guus</cp:lastModifiedBy>
  <cp:lastPrinted>2018-12-15T09:04:06Z</cp:lastPrinted>
  <dcterms:created xsi:type="dcterms:W3CDTF">2018-05-22T18:20:31Z</dcterms:created>
  <dcterms:modified xsi:type="dcterms:W3CDTF">2018-12-15T09:45:43Z</dcterms:modified>
</cp:coreProperties>
</file>